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ácia stavby" sheetId="1" r:id="rId1"/>
    <sheet name="01 - SO 01 - Regenerácia ..." sheetId="2" r:id="rId2"/>
  </sheets>
  <definedNames>
    <definedName name="_xlnm.Print_Area" localSheetId="0">'Rekapitulácia stavby'!$C$4:$AP$70,'Rekapitulácia stavby'!$C$76:$AP$96</definedName>
    <definedName name="_xlnm.Print_Titles" localSheetId="0">'Rekapitulácia stavby'!$85:$85</definedName>
    <definedName name="_xlnm.Print_Area" localSheetId="1">'01 - SO 01 - Regenerácia ...'!$C$4:$Q$70,'01 - SO 01 - Regenerácia ...'!$C$76:$Q$102,'01 - SO 01 - Regenerácia ...'!$C$108:$Q$204</definedName>
    <definedName name="_xlnm.Print_Titles" localSheetId="1">'01 - SO 01 - Regenerácia ...'!$118:$118</definedName>
  </definedNames>
  <calcPr/>
</workbook>
</file>

<file path=xl/calcChain.xml><?xml version="1.0" encoding="utf-8"?>
<calcChain xmlns="http://schemas.openxmlformats.org/spreadsheetml/2006/main">
  <c i="1" r="AY88"/>
  <c r="AX88"/>
  <c i="2" r="BI204"/>
  <c r="BH204"/>
  <c r="BG204"/>
  <c r="BE204"/>
  <c r="BK204"/>
  <c r="N204"/>
  <c r="BF204"/>
  <c r="BI203"/>
  <c r="BH203"/>
  <c r="BG203"/>
  <c r="BE203"/>
  <c r="BK203"/>
  <c r="N203"/>
  <c r="BF203"/>
  <c r="BI202"/>
  <c r="BH202"/>
  <c r="BG202"/>
  <c r="BE202"/>
  <c r="BK202"/>
  <c r="N202"/>
  <c r="BF202"/>
  <c r="BI201"/>
  <c r="BH201"/>
  <c r="BG201"/>
  <c r="BE201"/>
  <c r="BK201"/>
  <c r="N201"/>
  <c r="BF201"/>
  <c r="BI200"/>
  <c r="BH200"/>
  <c r="BG200"/>
  <c r="BE200"/>
  <c r="BK200"/>
  <c r="BK199"/>
  <c r="N199"/>
  <c r="N200"/>
  <c r="BF200"/>
  <c r="N92"/>
  <c r="BI198"/>
  <c r="BH198"/>
  <c r="BG198"/>
  <c r="BE198"/>
  <c r="AA198"/>
  <c r="AA197"/>
  <c r="Y198"/>
  <c r="Y197"/>
  <c r="W198"/>
  <c r="W197"/>
  <c r="BK198"/>
  <c r="BK197"/>
  <c r="N197"/>
  <c r="N198"/>
  <c r="BF198"/>
  <c r="N91"/>
  <c r="BI196"/>
  <c r="BH196"/>
  <c r="BG196"/>
  <c r="BE196"/>
  <c r="AA196"/>
  <c r="Y196"/>
  <c r="W196"/>
  <c r="BK196"/>
  <c r="N196"/>
  <c r="BF196"/>
  <c r="BI195"/>
  <c r="BH195"/>
  <c r="BG195"/>
  <c r="BE195"/>
  <c r="AA195"/>
  <c r="Y195"/>
  <c r="W195"/>
  <c r="BK195"/>
  <c r="N195"/>
  <c r="BF195"/>
  <c r="BI191"/>
  <c r="BH191"/>
  <c r="BG191"/>
  <c r="BE191"/>
  <c r="AA191"/>
  <c r="Y191"/>
  <c r="W191"/>
  <c r="BK191"/>
  <c r="N191"/>
  <c r="BF191"/>
  <c r="BI190"/>
  <c r="BH190"/>
  <c r="BG190"/>
  <c r="BE190"/>
  <c r="AA190"/>
  <c r="Y190"/>
  <c r="W190"/>
  <c r="BK190"/>
  <c r="N190"/>
  <c r="BF190"/>
  <c r="BI186"/>
  <c r="BH186"/>
  <c r="BG186"/>
  <c r="BE186"/>
  <c r="AA186"/>
  <c r="Y186"/>
  <c r="W186"/>
  <c r="BK186"/>
  <c r="N186"/>
  <c r="BF186"/>
  <c r="BI185"/>
  <c r="BH185"/>
  <c r="BG185"/>
  <c r="BE185"/>
  <c r="AA185"/>
  <c r="Y185"/>
  <c r="W185"/>
  <c r="BK185"/>
  <c r="N185"/>
  <c r="BF185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0"/>
  <c r="BH170"/>
  <c r="BG170"/>
  <c r="BE170"/>
  <c r="AA170"/>
  <c r="Y170"/>
  <c r="W170"/>
  <c r="BK170"/>
  <c r="N170"/>
  <c r="BF170"/>
  <c r="BI169"/>
  <c r="BH169"/>
  <c r="BG169"/>
  <c r="BE169"/>
  <c r="AA169"/>
  <c r="Y169"/>
  <c r="W169"/>
  <c r="BK169"/>
  <c r="N169"/>
  <c r="BF169"/>
  <c r="BI168"/>
  <c r="BH168"/>
  <c r="BG168"/>
  <c r="BE168"/>
  <c r="AA168"/>
  <c r="Y168"/>
  <c r="W168"/>
  <c r="BK168"/>
  <c r="N168"/>
  <c r="BF168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48"/>
  <c r="BH148"/>
  <c r="BG148"/>
  <c r="BE148"/>
  <c r="AA148"/>
  <c r="Y148"/>
  <c r="W148"/>
  <c r="BK148"/>
  <c r="N148"/>
  <c r="BF148"/>
  <c r="BI144"/>
  <c r="BH144"/>
  <c r="BG144"/>
  <c r="BE144"/>
  <c r="AA144"/>
  <c r="Y144"/>
  <c r="W144"/>
  <c r="BK144"/>
  <c r="N144"/>
  <c r="BF144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3"/>
  <c r="BH133"/>
  <c r="BG133"/>
  <c r="BE133"/>
  <c r="AA133"/>
  <c r="Y133"/>
  <c r="W133"/>
  <c r="BK133"/>
  <c r="N133"/>
  <c r="BF133"/>
  <c r="BI129"/>
  <c r="BH129"/>
  <c r="BG129"/>
  <c r="BE129"/>
  <c r="AA129"/>
  <c r="Y129"/>
  <c r="W129"/>
  <c r="BK129"/>
  <c r="N129"/>
  <c r="BF129"/>
  <c r="BI128"/>
  <c r="BH128"/>
  <c r="BG128"/>
  <c r="BE128"/>
  <c r="AA128"/>
  <c r="Y128"/>
  <c r="W128"/>
  <c r="BK128"/>
  <c r="N128"/>
  <c r="BF128"/>
  <c r="BI127"/>
  <c r="BH127"/>
  <c r="BG127"/>
  <c r="BE127"/>
  <c r="AA127"/>
  <c r="Y127"/>
  <c r="W127"/>
  <c r="BK127"/>
  <c r="N127"/>
  <c r="BF127"/>
  <c r="BI126"/>
  <c r="BH126"/>
  <c r="BG126"/>
  <c r="BE126"/>
  <c r="AA126"/>
  <c r="Y126"/>
  <c r="W126"/>
  <c r="BK126"/>
  <c r="N126"/>
  <c r="BF126"/>
  <c r="BI122"/>
  <c r="BH122"/>
  <c r="BG122"/>
  <c r="BE122"/>
  <c r="AA122"/>
  <c r="AA121"/>
  <c r="AA120"/>
  <c r="AA119"/>
  <c r="Y122"/>
  <c r="Y121"/>
  <c r="Y120"/>
  <c r="Y119"/>
  <c r="W122"/>
  <c r="W121"/>
  <c r="W120"/>
  <c r="W119"/>
  <c i="1" r="AU88"/>
  <c i="2" r="BK122"/>
  <c r="BK121"/>
  <c r="N121"/>
  <c r="BK120"/>
  <c r="N120"/>
  <c r="BK119"/>
  <c r="N119"/>
  <c r="N88"/>
  <c r="N122"/>
  <c r="BF122"/>
  <c r="N90"/>
  <c r="N89"/>
  <c r="F115"/>
  <c r="F113"/>
  <c r="F111"/>
  <c r="BI100"/>
  <c r="BH100"/>
  <c r="BG100"/>
  <c r="BE100"/>
  <c r="N100"/>
  <c r="BF100"/>
  <c r="BI99"/>
  <c r="BH99"/>
  <c r="BG99"/>
  <c r="BE99"/>
  <c r="N99"/>
  <c r="BF99"/>
  <c r="BI98"/>
  <c r="BH98"/>
  <c r="BG98"/>
  <c r="BE98"/>
  <c r="N98"/>
  <c r="BF98"/>
  <c r="BI97"/>
  <c r="BH97"/>
  <c r="BG97"/>
  <c r="BE97"/>
  <c r="N97"/>
  <c r="BF97"/>
  <c r="BI96"/>
  <c r="BH96"/>
  <c r="BG96"/>
  <c r="BE96"/>
  <c r="N96"/>
  <c r="BF96"/>
  <c r="BI95"/>
  <c r="H36"/>
  <c i="1" r="BD88"/>
  <c i="2" r="BH95"/>
  <c r="H35"/>
  <c i="1" r="BC88"/>
  <c i="2" r="BG95"/>
  <c r="H34"/>
  <c i="1" r="BB88"/>
  <c i="2" r="BE95"/>
  <c r="M32"/>
  <c i="1" r="AV88"/>
  <c i="2" r="H32"/>
  <c i="1" r="AZ88"/>
  <c i="2" r="N95"/>
  <c r="N94"/>
  <c r="L102"/>
  <c r="BF95"/>
  <c r="M33"/>
  <c i="1" r="AW88"/>
  <c i="2" r="H33"/>
  <c i="1" r="BA88"/>
  <c i="2" r="M28"/>
  <c i="1" r="AS88"/>
  <c i="2" r="M27"/>
  <c r="F83"/>
  <c r="F81"/>
  <c r="F79"/>
  <c r="M30"/>
  <c i="1" r="AG88"/>
  <c i="2" r="L38"/>
  <c r="O21"/>
  <c r="E21"/>
  <c r="M116"/>
  <c r="M84"/>
  <c r="O20"/>
  <c r="O18"/>
  <c r="E18"/>
  <c r="M115"/>
  <c r="M83"/>
  <c r="O17"/>
  <c r="O15"/>
  <c r="E15"/>
  <c r="F116"/>
  <c r="F84"/>
  <c r="O14"/>
  <c r="O9"/>
  <c r="M113"/>
  <c r="M81"/>
  <c r="F6"/>
  <c r="F110"/>
  <c r="F78"/>
  <c i="1" r="CK94"/>
  <c r="CJ94"/>
  <c r="CI94"/>
  <c r="CC94"/>
  <c r="CH94"/>
  <c r="CB94"/>
  <c r="CG94"/>
  <c r="CA94"/>
  <c r="CF94"/>
  <c r="BZ94"/>
  <c r="CE94"/>
  <c r="CK93"/>
  <c r="CJ93"/>
  <c r="CI93"/>
  <c r="CC93"/>
  <c r="CH93"/>
  <c r="CB93"/>
  <c r="CG93"/>
  <c r="CA93"/>
  <c r="CF93"/>
  <c r="BZ93"/>
  <c r="CE93"/>
  <c r="CK92"/>
  <c r="CJ92"/>
  <c r="CI92"/>
  <c r="CC92"/>
  <c r="CH92"/>
  <c r="CB92"/>
  <c r="CG92"/>
  <c r="CA92"/>
  <c r="CF92"/>
  <c r="BZ92"/>
  <c r="CE92"/>
  <c r="CK91"/>
  <c r="CJ91"/>
  <c r="CI91"/>
  <c r="CH91"/>
  <c r="CG91"/>
  <c r="CF91"/>
  <c r="BZ91"/>
  <c r="CE91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94"/>
  <c r="CD94"/>
  <c r="AV94"/>
  <c r="BY94"/>
  <c r="AN94"/>
  <c r="AG93"/>
  <c r="CD93"/>
  <c r="AV93"/>
  <c r="BY93"/>
  <c r="AN93"/>
  <c r="AG92"/>
  <c r="CD92"/>
  <c r="AV92"/>
  <c r="BY92"/>
  <c r="AN92"/>
  <c r="AG91"/>
  <c r="AG90"/>
  <c r="AK27"/>
  <c r="AG96"/>
  <c r="CD91"/>
  <c r="W31"/>
  <c r="AV91"/>
  <c r="BY91"/>
  <c r="AK31"/>
  <c r="AN91"/>
  <c r="AN90"/>
  <c r="AT88"/>
  <c r="AN88"/>
  <c r="AN87"/>
  <c r="AN96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<sst xmlns="http://schemas.openxmlformats.org/spreadsheetml/2006/main">
  <si>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</si>
  <si>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</si>
  <si>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</si>
  <si>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</si>
  <si>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</si>
  <si>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</si>
  <si>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</si>
  <si>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</si>
  <si>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 xml:space="preserve">&gt;&gt;  skryté stĺpce  &lt;&lt;</t>
  </si>
  <si>
    <t>0,001</t>
  </si>
  <si>
    <t>20</t>
  </si>
  <si>
    <t>SÚHRNNÝ LIST STAVBY</t>
  </si>
  <si>
    <t xml:space="preserve">v ---  nižšie sa nachádzajú doplnkové a pomocné údaje k zostavám  --- v</t>
  </si>
  <si>
    <t>Návod na vyplnenie</t>
  </si>
  <si>
    <t>Kód:</t>
  </si>
  <si>
    <t>2017-501</t>
  </si>
  <si>
    <t xml:space="preserve"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</si>
  <si>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</si>
  <si>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Regenerácia vnútrobloku sídliska na ul. Mallého</t>
  </si>
  <si>
    <t>JKSO:</t>
  </si>
  <si>
    <t>KS:</t>
  </si>
  <si>
    <t>Miesto:</t>
  </si>
  <si>
    <t>Skalica</t>
  </si>
  <si>
    <t>Dátum:</t>
  </si>
  <si>
    <t>7. 3. 2018</t>
  </si>
  <si>
    <t>Objednávateľ:</t>
  </si>
  <si>
    <t>IČO:</t>
  </si>
  <si>
    <t>Mesto Skalica</t>
  </si>
  <si>
    <t>IČO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</si>
  <si>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</si>
  <si>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</si>
  <si>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</si>
  <si>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</si>
  <si>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</si>
  <si>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</si>
  <si>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</si>
  <si>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</si>
  <si>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</si>
  <si>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</si>
  <si>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</si>
  <si>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</si>
  <si>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</si>
  <si>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</si>
  <si>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</si>
  <si>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</si>
  <si>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</si>
  <si>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</si>
  <si>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</si>
  <si>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</si>
  <si>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</si>
  <si>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</si>
  <si>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</si>
  <si>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</si>
  <si>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</si>
  <si>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</si>
  <si>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</si>
  <si>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</si>
  <si>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</si>
  <si>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</si>
  <si>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</si>
  <si>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</si>
  <si>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</si>
  <si>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</si>
  <si>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</si>
  <si>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</si>
  <si>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</si>
  <si>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</si>
  <si>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</si>
  <si>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</si>
  <si>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</si>
  <si>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</si>
  <si>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</si>
  <si>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</si>
  <si>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</si>
  <si>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</si>
  <si>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</si>
  <si>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</si>
  <si>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</si>
  <si>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</si>
  <si>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{200d774c-fb8e-4f74-aaa1-7cb45d02db5f}</t>
  </si>
  <si>
    <t>{00000000-0000-0000-0000-000000000000}</t>
  </si>
  <si>
    <t>/</t>
  </si>
  <si>
    <t>01</t>
  </si>
  <si>
    <t>SO 01 - Regenerácia zelene vo vnútrobloku sídliska na ul. Mallého</t>
  </si>
  <si>
    <t>1</t>
  </si>
  <si>
    <t>{ad379c11-05b7-4f9a-846e-a49e9fb835df}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</si>
  <si>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</si>
  <si>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</si>
  <si>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</si>
  <si>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</si>
  <si>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</si>
  <si>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</si>
  <si>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</si>
  <si>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</si>
  <si>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</si>
  <si>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</si>
  <si>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</si>
  <si>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</si>
  <si>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</si>
  <si>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</si>
  <si>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</si>
  <si>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</si>
  <si>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01 - SO 01 - Regenerácia zelene vo vnútrobloku sídliska na ul. Mallého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</si>
  <si>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</si>
  <si>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</si>
  <si>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</si>
  <si>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</si>
  <si>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</si>
  <si>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</si>
  <si>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</si>
  <si>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</si>
  <si>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99 - Presun hmôt HSV</t>
  </si>
  <si>
    <t xml:space="preserve"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</si>
  <si>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</si>
  <si>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</si>
  <si>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</si>
  <si>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</si>
  <si>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</si>
  <si>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</si>
  <si>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</si>
  <si>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</si>
  <si>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</si>
  <si>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</si>
  <si>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</si>
  <si>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</si>
  <si>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</si>
  <si>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</si>
  <si>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</si>
  <si>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</si>
  <si>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</si>
  <si>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</si>
  <si>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</si>
  <si>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</si>
  <si>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</si>
  <si>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</si>
  <si>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</si>
  <si>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</si>
  <si>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</si>
  <si>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</si>
  <si>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180402111</t>
  </si>
  <si>
    <t>Založenie trávnika parkového výsevom v rovine do 1:5</t>
  </si>
  <si>
    <t>m2</t>
  </si>
  <si>
    <t>4</t>
  </si>
  <si>
    <t>uvedenie do pôvodného stavu 15 % poškodenej plochy po prekopávkach</t>
  </si>
  <si>
    <t>VV</t>
  </si>
  <si>
    <t>16900/100*15</t>
  </si>
  <si>
    <t>Súčet</t>
  </si>
  <si>
    <t>M</t>
  </si>
  <si>
    <t>0057211200</t>
  </si>
  <si>
    <t>Trávové semeno - parková zmes</t>
  </si>
  <si>
    <t>kg</t>
  </si>
  <si>
    <t>8</t>
  </si>
  <si>
    <t>3</t>
  </si>
  <si>
    <t>180405114</t>
  </si>
  <si>
    <t>Založenie trávnika výsevom zmesi ornice a semena v rovine alebo na svahu do 1:5</t>
  </si>
  <si>
    <t>6</t>
  </si>
  <si>
    <t>0057211300</t>
  </si>
  <si>
    <t>Trávové semeno - výber kvetnatá lúka</t>
  </si>
  <si>
    <t>5</t>
  </si>
  <si>
    <t>182303111</t>
  </si>
  <si>
    <t>Doplnenie ornice hrúbky do 50 mm, v rovine alebo na svahu do 1:5</t>
  </si>
  <si>
    <t>10</t>
  </si>
  <si>
    <t>predzáhradky a kvetnatá lúka</t>
  </si>
  <si>
    <t>699</t>
  </si>
  <si>
    <t>183204112</t>
  </si>
  <si>
    <t>Výsadba kvetín do pripravovanej pôdy so zaliatím s jednoduchými koreňami trvaliek a cibuľovín</t>
  </si>
  <si>
    <t>ks</t>
  </si>
  <si>
    <t>12</t>
  </si>
  <si>
    <t>predzahrádky</t>
  </si>
  <si>
    <t>412*5</t>
  </si>
  <si>
    <t>7</t>
  </si>
  <si>
    <t>0266202310R</t>
  </si>
  <si>
    <t>Trvalky a cibuľoviny</t>
  </si>
  <si>
    <t>14</t>
  </si>
  <si>
    <t>183402111</t>
  </si>
  <si>
    <t>Rozrušenie pôdy na hĺbku nad 50 do 150 mm v rovine alebo na svahu do 1:5</t>
  </si>
  <si>
    <t>16</t>
  </si>
  <si>
    <t>412</t>
  </si>
  <si>
    <t>kvetnatá lúka</t>
  </si>
  <si>
    <t>287</t>
  </si>
  <si>
    <t>9</t>
  </si>
  <si>
    <t>183403112</t>
  </si>
  <si>
    <t>Obrobenie pôdy oraním do hĺbky nad 100 do 200 mm v rovine alebo na svahu do 1:5</t>
  </si>
  <si>
    <t>18</t>
  </si>
  <si>
    <t>183403151</t>
  </si>
  <si>
    <t>Obrobenie pôdy smykovaním v rovine alebo na svahu do 1:5</t>
  </si>
  <si>
    <t>11</t>
  </si>
  <si>
    <t>183403152</t>
  </si>
  <si>
    <t>Obrobenie pôdy bránením v rovine alebo na svahu do 1:5</t>
  </si>
  <si>
    <t>22</t>
  </si>
  <si>
    <t>183403153</t>
  </si>
  <si>
    <t>Obrobenie pôdy hrabaním v rovine alebo na svahu do 1:5</t>
  </si>
  <si>
    <t>24</t>
  </si>
  <si>
    <t>13</t>
  </si>
  <si>
    <t>183405312</t>
  </si>
  <si>
    <t>Prevzdušnenie trávnika s pieskovaním</t>
  </si>
  <si>
    <t>ha</t>
  </si>
  <si>
    <t>26</t>
  </si>
  <si>
    <t>(10690-2535)/10000</t>
  </si>
  <si>
    <t>183406214</t>
  </si>
  <si>
    <t>Prerezanie trávnika s prísevom trávneho semena</t>
  </si>
  <si>
    <t>28</t>
  </si>
  <si>
    <t>15</t>
  </si>
  <si>
    <t>184005010</t>
  </si>
  <si>
    <t>Výsadba sadeníc sadzačom do plôch - cibuľoviny</t>
  </si>
  <si>
    <t>30</t>
  </si>
  <si>
    <t>183101321</t>
  </si>
  <si>
    <t>Hĺbenie jamiek pre výsadbu v hornine 1 až 4 s výmenou pôdy do 100% v rovine alebo na svahu do 1:5 objemu nad 0,40 do 1,00 m3</t>
  </si>
  <si>
    <t>32</t>
  </si>
  <si>
    <t>17</t>
  </si>
  <si>
    <t>184201111</t>
  </si>
  <si>
    <t>Výsadba stromu do predom vyhĺbenej jamky v rovine alebo na svahu do 1:5 pri výške kmeňa do 1, 8 m</t>
  </si>
  <si>
    <t>34</t>
  </si>
  <si>
    <t>0266200005R</t>
  </si>
  <si>
    <t>Dodávka stromov obvod kmienika 14 až 16 cm - Tillia cordata</t>
  </si>
  <si>
    <t>36</t>
  </si>
  <si>
    <t>38</t>
  </si>
  <si>
    <t>0266200005R1</t>
  </si>
  <si>
    <t xml:space="preserve">Dodávka stromov obvod kmienika 14 až 16 cm -  Aesculus Carnea</t>
  </si>
  <si>
    <t>19</t>
  </si>
  <si>
    <t>184202111</t>
  </si>
  <si>
    <t>Zakotvenie dreviny troma a viac kolmi pri priemere kolov do 100 mm pri dĺžke kolov do 2 m</t>
  </si>
  <si>
    <t>40</t>
  </si>
  <si>
    <t>0521722000</t>
  </si>
  <si>
    <t>Tyče ihličňanové tr. 2, hrúbka 8-9 cm, dĺžky 8 m a viac bez kôry</t>
  </si>
  <si>
    <t>42</t>
  </si>
  <si>
    <t>21</t>
  </si>
  <si>
    <t>184806171</t>
  </si>
  <si>
    <t>Rez omladzovací, kríka netŕňového priemeru koruny do 1,5 m</t>
  </si>
  <si>
    <t>44</t>
  </si>
  <si>
    <t>184806172</t>
  </si>
  <si>
    <t>Rez omladzovací, kríka netŕňového priemeru koruny nad 1,5 do 3 m</t>
  </si>
  <si>
    <t>46</t>
  </si>
  <si>
    <t>23</t>
  </si>
  <si>
    <t>184806185</t>
  </si>
  <si>
    <t>Rez ruží veľkokvetých</t>
  </si>
  <si>
    <t>48</t>
  </si>
  <si>
    <t>184851111</t>
  </si>
  <si>
    <t>Hnojenie roztokom hnojiva s dovozom vody do 10 km v rovine alebo na svahu do 1:5</t>
  </si>
  <si>
    <t>m3</t>
  </si>
  <si>
    <t>50</t>
  </si>
  <si>
    <t>25</t>
  </si>
  <si>
    <t>2519115500</t>
  </si>
  <si>
    <t>Hnojivo balené priemyselné</t>
  </si>
  <si>
    <t>t</t>
  </si>
  <si>
    <t>52</t>
  </si>
  <si>
    <t>184921096</t>
  </si>
  <si>
    <t>Mulčovanie rastlín pri hrúbke mulča nad 100 do 150 mm v rovine alebo na svahu do 1:5</t>
  </si>
  <si>
    <t>54</t>
  </si>
  <si>
    <t>kríky</t>
  </si>
  <si>
    <t>80</t>
  </si>
  <si>
    <t>stromy</t>
  </si>
  <si>
    <t>27</t>
  </si>
  <si>
    <t>0554151000</t>
  </si>
  <si>
    <t>Mulčovacia kôra</t>
  </si>
  <si>
    <t>l</t>
  </si>
  <si>
    <t>56</t>
  </si>
  <si>
    <t>185803411</t>
  </si>
  <si>
    <t>Vyhrabanie trávnika v rovine alebo na svahu do 1:5</t>
  </si>
  <si>
    <t>58</t>
  </si>
  <si>
    <t>16900-2535</t>
  </si>
  <si>
    <t>29</t>
  </si>
  <si>
    <t>185803511</t>
  </si>
  <si>
    <t>Odstránenie prerastenej mačiny pri cestách alebo záhonoch</t>
  </si>
  <si>
    <t>m</t>
  </si>
  <si>
    <t>60</t>
  </si>
  <si>
    <t>185804211</t>
  </si>
  <si>
    <t>Vypletie v rovine alebo na svahu do 1:5 - záhonu kvetín</t>
  </si>
  <si>
    <t>62</t>
  </si>
  <si>
    <t>31</t>
  </si>
  <si>
    <t>185804215</t>
  </si>
  <si>
    <t>Vypletie v rovine alebo na svahu do 1:5 - trávnika po výseve</t>
  </si>
  <si>
    <t>64</t>
  </si>
  <si>
    <t>185804252</t>
  </si>
  <si>
    <t>Odstránenie odkvitnutých častí trvaliek</t>
  </si>
  <si>
    <t>66</t>
  </si>
  <si>
    <t>predzáhradka</t>
  </si>
  <si>
    <t>33</t>
  </si>
  <si>
    <t>185804311</t>
  </si>
  <si>
    <t>Zaliatie rastlín vodou, plochy jednotlivo do 20 m2</t>
  </si>
  <si>
    <t>68</t>
  </si>
  <si>
    <t>185804512</t>
  </si>
  <si>
    <t>Odburinenie výsadieb v rovine alebo na svahu do 1:5 - záhonov kvetín a ruží</t>
  </si>
  <si>
    <t>70</t>
  </si>
  <si>
    <t>35</t>
  </si>
  <si>
    <t>185804514</t>
  </si>
  <si>
    <t xml:space="preserve">Odburinenie výsadieb  v rovine alebo na svahu do 1:5 - súvislých kríkových skupín</t>
  </si>
  <si>
    <t>72</t>
  </si>
  <si>
    <t>185851111</t>
  </si>
  <si>
    <t>Dovoz vody pre zálievku rastlín na vzdialenosť do 6000 m</t>
  </si>
  <si>
    <t>74</t>
  </si>
  <si>
    <t>37</t>
  </si>
  <si>
    <t>998231311</t>
  </si>
  <si>
    <t>Presun hmôt pre sadovnícke a krajinárske úpravy do 5000 m vodorovne bez zvislého presunu</t>
  </si>
  <si>
    <t>76</t>
  </si>
  <si>
    <t>VP - Práce naviac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</si>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</sst>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9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166" fontId="31" fillId="0" borderId="17" xfId="0" applyNumberFormat="1" applyFont="1" applyBorder="1" applyAlignment="1">
      <alignment vertical="center"/>
    </xf>
    <xf numFmtId="4" fontId="31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>
      <alignment vertical="center"/>
    </xf>
    <xf numFmtId="0" fontId="26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4" fontId="26" fillId="6" borderId="0" xfId="0" applyNumberFormat="1" applyFont="1" applyFill="1" applyBorder="1" applyAlignment="1">
      <alignment vertical="center"/>
    </xf>
    <xf numFmtId="0" fontId="0" fillId="2" borderId="0" xfId="0" applyFill="1" applyProtection="1"/>
    <xf numFmtId="0" fontId="14" fillId="2" borderId="0" xfId="1" applyFont="1" applyFill="1" applyAlignment="1" applyProtection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4" fontId="32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7" fontId="5" fillId="0" borderId="0" xfId="0" applyNumberFormat="1" applyFont="1" applyBorder="1" applyAlignment="1"/>
    <xf numFmtId="4" fontId="33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7" fontId="26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167" fontId="35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167" fontId="5" fillId="0" borderId="0" xfId="0" applyNumberFormat="1" applyFont="1" applyBorder="1" applyAlignment="1">
      <alignment vertical="center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6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167" fontId="36" fillId="4" borderId="2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167" fontId="5" fillId="0" borderId="23" xfId="0" applyNumberFormat="1" applyFont="1" applyBorder="1" applyAlignment="1"/>
    <xf numFmtId="167" fontId="5" fillId="0" borderId="2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>
      <alignment vertical="center"/>
    </xf>
    <xf numFmtId="0" fontId="1" fillId="4" borderId="2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R2" s="22" t="s">
        <v>8</v>
      </c>
      <c r="BS2" s="23" t="s">
        <v>9</v>
      </c>
      <c r="BT2" s="23" t="s">
        <v>10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10</v>
      </c>
    </row>
    <row r="4" ht="36.96" customHeight="1">
      <c r="B4" s="27"/>
      <c r="C4" s="28" t="s">
        <v>11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S4" s="21" t="s">
        <v>12</v>
      </c>
      <c r="BE4" s="31" t="s">
        <v>13</v>
      </c>
      <c r="BS4" s="23" t="s">
        <v>9</v>
      </c>
    </row>
    <row r="5" ht="14.4" customHeight="1">
      <c r="B5" s="27"/>
      <c r="C5" s="32"/>
      <c r="D5" s="33" t="s">
        <v>14</v>
      </c>
      <c r="E5" s="32"/>
      <c r="F5" s="32"/>
      <c r="G5" s="32"/>
      <c r="H5" s="32"/>
      <c r="I5" s="32"/>
      <c r="J5" s="32"/>
      <c r="K5" s="34" t="s">
        <v>15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0"/>
      <c r="BE5" s="35" t="s">
        <v>16</v>
      </c>
      <c r="BS5" s="23" t="s">
        <v>9</v>
      </c>
    </row>
    <row r="6" ht="36.96" customHeight="1">
      <c r="B6" s="27"/>
      <c r="C6" s="32"/>
      <c r="D6" s="36" t="s">
        <v>17</v>
      </c>
      <c r="E6" s="32"/>
      <c r="F6" s="32"/>
      <c r="G6" s="32"/>
      <c r="H6" s="32"/>
      <c r="I6" s="32"/>
      <c r="J6" s="32"/>
      <c r="K6" s="37" t="s">
        <v>18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0"/>
      <c r="BE6" s="38"/>
      <c r="BS6" s="23" t="s">
        <v>9</v>
      </c>
    </row>
    <row r="7" ht="14.4" customHeight="1">
      <c r="B7" s="27"/>
      <c r="C7" s="32"/>
      <c r="D7" s="39" t="s">
        <v>19</v>
      </c>
      <c r="E7" s="32"/>
      <c r="F7" s="32"/>
      <c r="G7" s="32"/>
      <c r="H7" s="32"/>
      <c r="I7" s="32"/>
      <c r="J7" s="32"/>
      <c r="K7" s="34" t="s">
        <v>5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20</v>
      </c>
      <c r="AL7" s="32"/>
      <c r="AM7" s="32"/>
      <c r="AN7" s="34" t="s">
        <v>5</v>
      </c>
      <c r="AO7" s="32"/>
      <c r="AP7" s="32"/>
      <c r="AQ7" s="30"/>
      <c r="BE7" s="38"/>
      <c r="BS7" s="23" t="s">
        <v>9</v>
      </c>
    </row>
    <row r="8" ht="14.4" customHeight="1">
      <c r="B8" s="27"/>
      <c r="C8" s="32"/>
      <c r="D8" s="39" t="s">
        <v>21</v>
      </c>
      <c r="E8" s="32"/>
      <c r="F8" s="32"/>
      <c r="G8" s="32"/>
      <c r="H8" s="32"/>
      <c r="I8" s="32"/>
      <c r="J8" s="32"/>
      <c r="K8" s="34" t="s">
        <v>22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9" t="s">
        <v>23</v>
      </c>
      <c r="AL8" s="32"/>
      <c r="AM8" s="32"/>
      <c r="AN8" s="40" t="s">
        <v>24</v>
      </c>
      <c r="AO8" s="32"/>
      <c r="AP8" s="32"/>
      <c r="AQ8" s="30"/>
      <c r="BE8" s="38"/>
      <c r="BS8" s="23" t="s">
        <v>9</v>
      </c>
    </row>
    <row r="9" ht="14.4" customHeight="1">
      <c r="B9" s="2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0"/>
      <c r="BE9" s="38"/>
      <c r="BS9" s="23" t="s">
        <v>9</v>
      </c>
    </row>
    <row r="10" ht="14.4" customHeight="1">
      <c r="B10" s="27"/>
      <c r="C10" s="32"/>
      <c r="D10" s="39" t="s">
        <v>25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9" t="s">
        <v>26</v>
      </c>
      <c r="AL10" s="32"/>
      <c r="AM10" s="32"/>
      <c r="AN10" s="34" t="s">
        <v>5</v>
      </c>
      <c r="AO10" s="32"/>
      <c r="AP10" s="32"/>
      <c r="AQ10" s="30"/>
      <c r="BE10" s="38"/>
      <c r="BS10" s="23" t="s">
        <v>9</v>
      </c>
    </row>
    <row r="11" ht="18.48" customHeight="1">
      <c r="B11" s="27"/>
      <c r="C11" s="32"/>
      <c r="D11" s="32"/>
      <c r="E11" s="34" t="s">
        <v>27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 t="s">
        <v>28</v>
      </c>
      <c r="AL11" s="32"/>
      <c r="AM11" s="32"/>
      <c r="AN11" s="34" t="s">
        <v>5</v>
      </c>
      <c r="AO11" s="32"/>
      <c r="AP11" s="32"/>
      <c r="AQ11" s="30"/>
      <c r="BE11" s="38"/>
      <c r="BS11" s="23" t="s">
        <v>9</v>
      </c>
    </row>
    <row r="12" ht="6.96" customHeight="1">
      <c r="B12" s="2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0"/>
      <c r="BE12" s="38"/>
      <c r="BS12" s="23" t="s">
        <v>9</v>
      </c>
    </row>
    <row r="13" ht="14.4" customHeight="1">
      <c r="B13" s="27"/>
      <c r="C13" s="32"/>
      <c r="D13" s="39" t="s">
        <v>29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9" t="s">
        <v>26</v>
      </c>
      <c r="AL13" s="32"/>
      <c r="AM13" s="32"/>
      <c r="AN13" s="41" t="s">
        <v>30</v>
      </c>
      <c r="AO13" s="32"/>
      <c r="AP13" s="32"/>
      <c r="AQ13" s="30"/>
      <c r="BE13" s="38"/>
      <c r="BS13" s="23" t="s">
        <v>9</v>
      </c>
    </row>
    <row r="14">
      <c r="B14" s="27"/>
      <c r="C14" s="32"/>
      <c r="D14" s="32"/>
      <c r="E14" s="41" t="s">
        <v>30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28</v>
      </c>
      <c r="AL14" s="32"/>
      <c r="AM14" s="32"/>
      <c r="AN14" s="41" t="s">
        <v>30</v>
      </c>
      <c r="AO14" s="32"/>
      <c r="AP14" s="32"/>
      <c r="AQ14" s="30"/>
      <c r="BE14" s="38"/>
      <c r="BS14" s="23" t="s">
        <v>9</v>
      </c>
    </row>
    <row r="15" ht="6.96" customHeight="1">
      <c r="B15" s="2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0"/>
      <c r="BE15" s="38"/>
      <c r="BS15" s="23" t="s">
        <v>6</v>
      </c>
    </row>
    <row r="16" ht="14.4" customHeight="1">
      <c r="B16" s="27"/>
      <c r="C16" s="32"/>
      <c r="D16" s="39" t="s">
        <v>31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9" t="s">
        <v>26</v>
      </c>
      <c r="AL16" s="32"/>
      <c r="AM16" s="32"/>
      <c r="AN16" s="34" t="s">
        <v>5</v>
      </c>
      <c r="AO16" s="32"/>
      <c r="AP16" s="32"/>
      <c r="AQ16" s="30"/>
      <c r="BE16" s="38"/>
      <c r="BS16" s="23" t="s">
        <v>6</v>
      </c>
    </row>
    <row r="17" ht="18.48" customHeight="1">
      <c r="B17" s="27"/>
      <c r="C17" s="32"/>
      <c r="D17" s="32"/>
      <c r="E17" s="34" t="s">
        <v>32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9" t="s">
        <v>28</v>
      </c>
      <c r="AL17" s="32"/>
      <c r="AM17" s="32"/>
      <c r="AN17" s="34" t="s">
        <v>5</v>
      </c>
      <c r="AO17" s="32"/>
      <c r="AP17" s="32"/>
      <c r="AQ17" s="30"/>
      <c r="BE17" s="38"/>
      <c r="BS17" s="23" t="s">
        <v>33</v>
      </c>
    </row>
    <row r="18" ht="6.96" customHeight="1">
      <c r="B18" s="2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0"/>
      <c r="BE18" s="38"/>
      <c r="BS18" s="23" t="s">
        <v>34</v>
      </c>
    </row>
    <row r="19" ht="14.4" customHeight="1">
      <c r="B19" s="27"/>
      <c r="C19" s="32"/>
      <c r="D19" s="39" t="s">
        <v>35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9" t="s">
        <v>26</v>
      </c>
      <c r="AL19" s="32"/>
      <c r="AM19" s="32"/>
      <c r="AN19" s="34" t="s">
        <v>5</v>
      </c>
      <c r="AO19" s="32"/>
      <c r="AP19" s="32"/>
      <c r="AQ19" s="30"/>
      <c r="BE19" s="38"/>
      <c r="BS19" s="23" t="s">
        <v>34</v>
      </c>
    </row>
    <row r="20" ht="18.48" customHeight="1">
      <c r="B20" s="27"/>
      <c r="C20" s="32"/>
      <c r="D20" s="32"/>
      <c r="E20" s="34" t="s">
        <v>32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9" t="s">
        <v>28</v>
      </c>
      <c r="AL20" s="32"/>
      <c r="AM20" s="32"/>
      <c r="AN20" s="34" t="s">
        <v>5</v>
      </c>
      <c r="AO20" s="32"/>
      <c r="AP20" s="32"/>
      <c r="AQ20" s="30"/>
      <c r="BE20" s="38"/>
    </row>
    <row r="21" ht="6.96" customHeight="1">
      <c r="B21" s="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0"/>
      <c r="BE21" s="38"/>
    </row>
    <row r="22">
      <c r="B22" s="27"/>
      <c r="C22" s="32"/>
      <c r="D22" s="39" t="s">
        <v>36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0"/>
      <c r="BE22" s="38"/>
    </row>
    <row r="23" ht="16.5" customHeight="1">
      <c r="B23" s="27"/>
      <c r="C23" s="32"/>
      <c r="D23" s="32"/>
      <c r="E23" s="43" t="s">
        <v>5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32"/>
      <c r="AP23" s="32"/>
      <c r="AQ23" s="30"/>
      <c r="BE23" s="38"/>
    </row>
    <row r="24" ht="6.96" customHeight="1">
      <c r="B24" s="2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0"/>
      <c r="BE24" s="38"/>
    </row>
    <row r="25" ht="6.96" customHeight="1">
      <c r="B25" s="27"/>
      <c r="C25" s="3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2"/>
      <c r="AQ25" s="30"/>
      <c r="BE25" s="38"/>
    </row>
    <row r="26" ht="14.4" customHeight="1">
      <c r="B26" s="27"/>
      <c r="C26" s="32"/>
      <c r="D26" s="45" t="s">
        <v>37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46">
        <f>ROUND(AG87,2)</f>
        <v>0</v>
      </c>
      <c r="AL26" s="32"/>
      <c r="AM26" s="32"/>
      <c r="AN26" s="32"/>
      <c r="AO26" s="32"/>
      <c r="AP26" s="32"/>
      <c r="AQ26" s="30"/>
      <c r="BE26" s="38"/>
    </row>
    <row r="27" ht="14.4" customHeight="1">
      <c r="B27" s="27"/>
      <c r="C27" s="32"/>
      <c r="D27" s="45" t="s">
        <v>38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46">
        <f>ROUND(AG90,2)</f>
        <v>0</v>
      </c>
      <c r="AL27" s="46"/>
      <c r="AM27" s="46"/>
      <c r="AN27" s="46"/>
      <c r="AO27" s="46"/>
      <c r="AP27" s="32"/>
      <c r="AQ27" s="30"/>
      <c r="BE27" s="38"/>
    </row>
    <row r="28" s="1" customFormat="1" ht="6.96" customHeigh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9"/>
      <c r="BE28" s="38"/>
    </row>
    <row r="29" s="1" customFormat="1" ht="25.92" customHeight="1">
      <c r="B29" s="47"/>
      <c r="C29" s="48"/>
      <c r="D29" s="50" t="s">
        <v>39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ROUND(AK26+AK27,2)</f>
        <v>0</v>
      </c>
      <c r="AL29" s="51"/>
      <c r="AM29" s="51"/>
      <c r="AN29" s="51"/>
      <c r="AO29" s="51"/>
      <c r="AP29" s="48"/>
      <c r="AQ29" s="49"/>
      <c r="BE29" s="38"/>
    </row>
    <row r="30" s="1" customFormat="1" ht="6.96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9"/>
      <c r="BE30" s="38"/>
    </row>
    <row r="31" s="2" customFormat="1" ht="14.4" customHeight="1">
      <c r="B31" s="53"/>
      <c r="C31" s="54"/>
      <c r="D31" s="55" t="s">
        <v>40</v>
      </c>
      <c r="E31" s="54"/>
      <c r="F31" s="55" t="s">
        <v>41</v>
      </c>
      <c r="G31" s="54"/>
      <c r="H31" s="54"/>
      <c r="I31" s="54"/>
      <c r="J31" s="54"/>
      <c r="K31" s="54"/>
      <c r="L31" s="56">
        <v>0.20000000000000001</v>
      </c>
      <c r="M31" s="54"/>
      <c r="N31" s="54"/>
      <c r="O31" s="54"/>
      <c r="P31" s="54"/>
      <c r="Q31" s="54"/>
      <c r="R31" s="54"/>
      <c r="S31" s="54"/>
      <c r="T31" s="57" t="s">
        <v>42</v>
      </c>
      <c r="U31" s="54"/>
      <c r="V31" s="54"/>
      <c r="W31" s="58">
        <f>ROUND(AZ87+SUM(CD91:CD95),2)</f>
        <v>0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8">
        <f>ROUND(AV87+SUM(BY91:BY95),2)</f>
        <v>0</v>
      </c>
      <c r="AL31" s="54"/>
      <c r="AM31" s="54"/>
      <c r="AN31" s="54"/>
      <c r="AO31" s="54"/>
      <c r="AP31" s="54"/>
      <c r="AQ31" s="59"/>
      <c r="BE31" s="38"/>
    </row>
    <row r="32" s="2" customFormat="1" ht="14.4" customHeight="1">
      <c r="B32" s="53"/>
      <c r="C32" s="54"/>
      <c r="D32" s="54"/>
      <c r="E32" s="54"/>
      <c r="F32" s="55" t="s">
        <v>43</v>
      </c>
      <c r="G32" s="54"/>
      <c r="H32" s="54"/>
      <c r="I32" s="54"/>
      <c r="J32" s="54"/>
      <c r="K32" s="54"/>
      <c r="L32" s="56">
        <v>0.20000000000000001</v>
      </c>
      <c r="M32" s="54"/>
      <c r="N32" s="54"/>
      <c r="O32" s="54"/>
      <c r="P32" s="54"/>
      <c r="Q32" s="54"/>
      <c r="R32" s="54"/>
      <c r="S32" s="54"/>
      <c r="T32" s="57" t="s">
        <v>42</v>
      </c>
      <c r="U32" s="54"/>
      <c r="V32" s="54"/>
      <c r="W32" s="58">
        <f>ROUND(BA87+SUM(CE91:CE95),2)</f>
        <v>0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8">
        <f>ROUND(AW87+SUM(BZ91:BZ95),2)</f>
        <v>0</v>
      </c>
      <c r="AL32" s="54"/>
      <c r="AM32" s="54"/>
      <c r="AN32" s="54"/>
      <c r="AO32" s="54"/>
      <c r="AP32" s="54"/>
      <c r="AQ32" s="59"/>
      <c r="BE32" s="38"/>
    </row>
    <row r="33" hidden="1" s="2" customFormat="1" ht="14.4" customHeight="1">
      <c r="B33" s="53"/>
      <c r="C33" s="54"/>
      <c r="D33" s="54"/>
      <c r="E33" s="54"/>
      <c r="F33" s="55" t="s">
        <v>44</v>
      </c>
      <c r="G33" s="54"/>
      <c r="H33" s="54"/>
      <c r="I33" s="54"/>
      <c r="J33" s="54"/>
      <c r="K33" s="54"/>
      <c r="L33" s="56">
        <v>0.20000000000000001</v>
      </c>
      <c r="M33" s="54"/>
      <c r="N33" s="54"/>
      <c r="O33" s="54"/>
      <c r="P33" s="54"/>
      <c r="Q33" s="54"/>
      <c r="R33" s="54"/>
      <c r="S33" s="54"/>
      <c r="T33" s="57" t="s">
        <v>42</v>
      </c>
      <c r="U33" s="54"/>
      <c r="V33" s="54"/>
      <c r="W33" s="58">
        <f>ROUND(BB87+SUM(CF91:CF95),2)</f>
        <v>0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8">
        <v>0</v>
      </c>
      <c r="AL33" s="54"/>
      <c r="AM33" s="54"/>
      <c r="AN33" s="54"/>
      <c r="AO33" s="54"/>
      <c r="AP33" s="54"/>
      <c r="AQ33" s="59"/>
      <c r="BE33" s="38"/>
    </row>
    <row r="34" hidden="1" s="2" customFormat="1" ht="14.4" customHeight="1">
      <c r="B34" s="53"/>
      <c r="C34" s="54"/>
      <c r="D34" s="54"/>
      <c r="E34" s="54"/>
      <c r="F34" s="55" t="s">
        <v>45</v>
      </c>
      <c r="G34" s="54"/>
      <c r="H34" s="54"/>
      <c r="I34" s="54"/>
      <c r="J34" s="54"/>
      <c r="K34" s="54"/>
      <c r="L34" s="56">
        <v>0.20000000000000001</v>
      </c>
      <c r="M34" s="54"/>
      <c r="N34" s="54"/>
      <c r="O34" s="54"/>
      <c r="P34" s="54"/>
      <c r="Q34" s="54"/>
      <c r="R34" s="54"/>
      <c r="S34" s="54"/>
      <c r="T34" s="57" t="s">
        <v>42</v>
      </c>
      <c r="U34" s="54"/>
      <c r="V34" s="54"/>
      <c r="W34" s="58">
        <f>ROUND(BC87+SUM(CG91:CG95),2)</f>
        <v>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8">
        <v>0</v>
      </c>
      <c r="AL34" s="54"/>
      <c r="AM34" s="54"/>
      <c r="AN34" s="54"/>
      <c r="AO34" s="54"/>
      <c r="AP34" s="54"/>
      <c r="AQ34" s="59"/>
      <c r="BE34" s="38"/>
    </row>
    <row r="35" hidden="1" s="2" customFormat="1" ht="14.4" customHeight="1">
      <c r="B35" s="53"/>
      <c r="C35" s="54"/>
      <c r="D35" s="54"/>
      <c r="E35" s="54"/>
      <c r="F35" s="55" t="s">
        <v>46</v>
      </c>
      <c r="G35" s="54"/>
      <c r="H35" s="54"/>
      <c r="I35" s="54"/>
      <c r="J35" s="54"/>
      <c r="K35" s="54"/>
      <c r="L35" s="56">
        <v>0</v>
      </c>
      <c r="M35" s="54"/>
      <c r="N35" s="54"/>
      <c r="O35" s="54"/>
      <c r="P35" s="54"/>
      <c r="Q35" s="54"/>
      <c r="R35" s="54"/>
      <c r="S35" s="54"/>
      <c r="T35" s="57" t="s">
        <v>42</v>
      </c>
      <c r="U35" s="54"/>
      <c r="V35" s="54"/>
      <c r="W35" s="58">
        <f>ROUND(BD87+SUM(CH91:CH95),2)</f>
        <v>0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8">
        <v>0</v>
      </c>
      <c r="AL35" s="54"/>
      <c r="AM35" s="54"/>
      <c r="AN35" s="54"/>
      <c r="AO35" s="54"/>
      <c r="AP35" s="54"/>
      <c r="AQ35" s="59"/>
    </row>
    <row r="36" s="1" customFormat="1" ht="6.96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9"/>
    </row>
    <row r="37" s="1" customFormat="1" ht="25.92" customHeight="1">
      <c r="B37" s="47"/>
      <c r="C37" s="60"/>
      <c r="D37" s="61" t="s">
        <v>47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 t="s">
        <v>48</v>
      </c>
      <c r="U37" s="62"/>
      <c r="V37" s="62"/>
      <c r="W37" s="62"/>
      <c r="X37" s="64" t="s">
        <v>49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5">
        <f>SUM(AK29:AK35)</f>
        <v>0</v>
      </c>
      <c r="AL37" s="62"/>
      <c r="AM37" s="62"/>
      <c r="AN37" s="62"/>
      <c r="AO37" s="66"/>
      <c r="AP37" s="60"/>
      <c r="AQ37" s="49"/>
    </row>
    <row r="38" s="1" customFormat="1" ht="14.4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9"/>
    </row>
    <row r="39"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0"/>
    </row>
    <row r="40">
      <c r="B40" s="2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0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0"/>
    </row>
    <row r="49" s="1" customFormat="1">
      <c r="B49" s="47"/>
      <c r="C49" s="48"/>
      <c r="D49" s="67" t="s">
        <v>50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9"/>
      <c r="AA49" s="48"/>
      <c r="AB49" s="48"/>
      <c r="AC49" s="67" t="s">
        <v>51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9"/>
      <c r="AP49" s="48"/>
      <c r="AQ49" s="49"/>
    </row>
    <row r="50">
      <c r="B50" s="27"/>
      <c r="C50" s="32"/>
      <c r="D50" s="7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71"/>
      <c r="AA50" s="32"/>
      <c r="AB50" s="32"/>
      <c r="AC50" s="7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1"/>
      <c r="AP50" s="32"/>
      <c r="AQ50" s="30"/>
    </row>
    <row r="51">
      <c r="B51" s="27"/>
      <c r="C51" s="32"/>
      <c r="D51" s="7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71"/>
      <c r="AA51" s="32"/>
      <c r="AB51" s="32"/>
      <c r="AC51" s="7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1"/>
      <c r="AP51" s="32"/>
      <c r="AQ51" s="30"/>
    </row>
    <row r="52">
      <c r="B52" s="27"/>
      <c r="C52" s="32"/>
      <c r="D52" s="7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71"/>
      <c r="AA52" s="32"/>
      <c r="AB52" s="32"/>
      <c r="AC52" s="7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1"/>
      <c r="AP52" s="32"/>
      <c r="AQ52" s="30"/>
    </row>
    <row r="53">
      <c r="B53" s="27"/>
      <c r="C53" s="32"/>
      <c r="D53" s="7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71"/>
      <c r="AA53" s="32"/>
      <c r="AB53" s="32"/>
      <c r="AC53" s="70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1"/>
      <c r="AP53" s="32"/>
      <c r="AQ53" s="30"/>
    </row>
    <row r="54">
      <c r="B54" s="27"/>
      <c r="C54" s="32"/>
      <c r="D54" s="7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71"/>
      <c r="AA54" s="32"/>
      <c r="AB54" s="32"/>
      <c r="AC54" s="70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1"/>
      <c r="AP54" s="32"/>
      <c r="AQ54" s="30"/>
    </row>
    <row r="55">
      <c r="B55" s="27"/>
      <c r="C55" s="32"/>
      <c r="D55" s="7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71"/>
      <c r="AA55" s="32"/>
      <c r="AB55" s="32"/>
      <c r="AC55" s="70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1"/>
      <c r="AP55" s="32"/>
      <c r="AQ55" s="30"/>
    </row>
    <row r="56">
      <c r="B56" s="27"/>
      <c r="C56" s="32"/>
      <c r="D56" s="7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71"/>
      <c r="AA56" s="32"/>
      <c r="AB56" s="32"/>
      <c r="AC56" s="70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1"/>
      <c r="AP56" s="32"/>
      <c r="AQ56" s="30"/>
    </row>
    <row r="57">
      <c r="B57" s="27"/>
      <c r="C57" s="32"/>
      <c r="D57" s="7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71"/>
      <c r="AA57" s="32"/>
      <c r="AB57" s="32"/>
      <c r="AC57" s="70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1"/>
      <c r="AP57" s="32"/>
      <c r="AQ57" s="30"/>
    </row>
    <row r="58" s="1" customFormat="1">
      <c r="B58" s="47"/>
      <c r="C58" s="48"/>
      <c r="D58" s="72" t="s">
        <v>52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4" t="s">
        <v>53</v>
      </c>
      <c r="S58" s="73"/>
      <c r="T58" s="73"/>
      <c r="U58" s="73"/>
      <c r="V58" s="73"/>
      <c r="W58" s="73"/>
      <c r="X58" s="73"/>
      <c r="Y58" s="73"/>
      <c r="Z58" s="75"/>
      <c r="AA58" s="48"/>
      <c r="AB58" s="48"/>
      <c r="AC58" s="72" t="s">
        <v>52</v>
      </c>
      <c r="AD58" s="73"/>
      <c r="AE58" s="73"/>
      <c r="AF58" s="73"/>
      <c r="AG58" s="73"/>
      <c r="AH58" s="73"/>
      <c r="AI58" s="73"/>
      <c r="AJ58" s="73"/>
      <c r="AK58" s="73"/>
      <c r="AL58" s="73"/>
      <c r="AM58" s="74" t="s">
        <v>53</v>
      </c>
      <c r="AN58" s="73"/>
      <c r="AO58" s="75"/>
      <c r="AP58" s="48"/>
      <c r="AQ58" s="49"/>
    </row>
    <row r="59">
      <c r="B59" s="2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0"/>
    </row>
    <row r="60" s="1" customFormat="1">
      <c r="B60" s="47"/>
      <c r="C60" s="48"/>
      <c r="D60" s="67" t="s">
        <v>54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9"/>
      <c r="AA60" s="48"/>
      <c r="AB60" s="48"/>
      <c r="AC60" s="67" t="s">
        <v>55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9"/>
      <c r="AP60" s="48"/>
      <c r="AQ60" s="49"/>
    </row>
    <row r="61">
      <c r="B61" s="27"/>
      <c r="C61" s="32"/>
      <c r="D61" s="7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71"/>
      <c r="AA61" s="32"/>
      <c r="AB61" s="32"/>
      <c r="AC61" s="70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1"/>
      <c r="AP61" s="32"/>
      <c r="AQ61" s="30"/>
    </row>
    <row r="62">
      <c r="B62" s="27"/>
      <c r="C62" s="32"/>
      <c r="D62" s="7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71"/>
      <c r="AA62" s="32"/>
      <c r="AB62" s="32"/>
      <c r="AC62" s="70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71"/>
      <c r="AP62" s="32"/>
      <c r="AQ62" s="30"/>
    </row>
    <row r="63">
      <c r="B63" s="27"/>
      <c r="C63" s="32"/>
      <c r="D63" s="7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71"/>
      <c r="AA63" s="32"/>
      <c r="AB63" s="32"/>
      <c r="AC63" s="70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71"/>
      <c r="AP63" s="32"/>
      <c r="AQ63" s="30"/>
    </row>
    <row r="64">
      <c r="B64" s="27"/>
      <c r="C64" s="32"/>
      <c r="D64" s="7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71"/>
      <c r="AA64" s="32"/>
      <c r="AB64" s="32"/>
      <c r="AC64" s="7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1"/>
      <c r="AP64" s="32"/>
      <c r="AQ64" s="30"/>
    </row>
    <row r="65">
      <c r="B65" s="27"/>
      <c r="C65" s="32"/>
      <c r="D65" s="7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71"/>
      <c r="AA65" s="32"/>
      <c r="AB65" s="32"/>
      <c r="AC65" s="7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71"/>
      <c r="AP65" s="32"/>
      <c r="AQ65" s="30"/>
    </row>
    <row r="66">
      <c r="B66" s="27"/>
      <c r="C66" s="32"/>
      <c r="D66" s="7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71"/>
      <c r="AA66" s="32"/>
      <c r="AB66" s="32"/>
      <c r="AC66" s="7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71"/>
      <c r="AP66" s="32"/>
      <c r="AQ66" s="30"/>
    </row>
    <row r="67">
      <c r="B67" s="27"/>
      <c r="C67" s="32"/>
      <c r="D67" s="7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71"/>
      <c r="AA67" s="32"/>
      <c r="AB67" s="32"/>
      <c r="AC67" s="70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71"/>
      <c r="AP67" s="32"/>
      <c r="AQ67" s="30"/>
    </row>
    <row r="68">
      <c r="B68" s="27"/>
      <c r="C68" s="32"/>
      <c r="D68" s="7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71"/>
      <c r="AA68" s="32"/>
      <c r="AB68" s="32"/>
      <c r="AC68" s="70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71"/>
      <c r="AP68" s="32"/>
      <c r="AQ68" s="30"/>
    </row>
    <row r="69" s="1" customFormat="1">
      <c r="B69" s="47"/>
      <c r="C69" s="48"/>
      <c r="D69" s="72" t="s">
        <v>52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 t="s">
        <v>53</v>
      </c>
      <c r="S69" s="73"/>
      <c r="T69" s="73"/>
      <c r="U69" s="73"/>
      <c r="V69" s="73"/>
      <c r="W69" s="73"/>
      <c r="X69" s="73"/>
      <c r="Y69" s="73"/>
      <c r="Z69" s="75"/>
      <c r="AA69" s="48"/>
      <c r="AB69" s="48"/>
      <c r="AC69" s="72" t="s">
        <v>52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4" t="s">
        <v>53</v>
      </c>
      <c r="AN69" s="73"/>
      <c r="AO69" s="75"/>
      <c r="AP69" s="48"/>
      <c r="AQ69" s="49"/>
    </row>
    <row r="70" s="1" customFormat="1" ht="6.96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9"/>
    </row>
    <row r="71" s="1" customFormat="1" ht="6.96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</row>
    <row r="75" s="1" customFormat="1" ht="6.96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1"/>
    </row>
    <row r="76" s="1" customFormat="1" ht="36.96" customHeight="1">
      <c r="B76" s="47"/>
      <c r="C76" s="28" t="s">
        <v>56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49"/>
    </row>
    <row r="77" s="3" customFormat="1" ht="14.4" customHeight="1">
      <c r="B77" s="82"/>
      <c r="C77" s="39" t="s">
        <v>14</v>
      </c>
      <c r="D77" s="83"/>
      <c r="E77" s="83"/>
      <c r="F77" s="83"/>
      <c r="G77" s="83"/>
      <c r="H77" s="83"/>
      <c r="I77" s="83"/>
      <c r="J77" s="83"/>
      <c r="K77" s="83"/>
      <c r="L77" s="83" t="str">
        <f>K5</f>
        <v>2017-501</v>
      </c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</row>
    <row r="78" s="4" customFormat="1" ht="36.96" customHeight="1">
      <c r="B78" s="85"/>
      <c r="C78" s="86" t="s">
        <v>17</v>
      </c>
      <c r="D78" s="87"/>
      <c r="E78" s="87"/>
      <c r="F78" s="87"/>
      <c r="G78" s="87"/>
      <c r="H78" s="87"/>
      <c r="I78" s="87"/>
      <c r="J78" s="87"/>
      <c r="K78" s="87"/>
      <c r="L78" s="88" t="str">
        <f>K6</f>
        <v>Regenerácia vnútrobloku sídliska na ul. Mallého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9"/>
    </row>
    <row r="79" s="1" customFormat="1" ht="6.96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9"/>
    </row>
    <row r="80" s="1" customFormat="1">
      <c r="B80" s="47"/>
      <c r="C80" s="39" t="s">
        <v>21</v>
      </c>
      <c r="D80" s="48"/>
      <c r="E80" s="48"/>
      <c r="F80" s="48"/>
      <c r="G80" s="48"/>
      <c r="H80" s="48"/>
      <c r="I80" s="48"/>
      <c r="J80" s="48"/>
      <c r="K80" s="48"/>
      <c r="L80" s="90" t="str">
        <f>IF(K8="","",K8)</f>
        <v>Skalica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39" t="s">
        <v>23</v>
      </c>
      <c r="AJ80" s="48"/>
      <c r="AK80" s="48"/>
      <c r="AL80" s="48"/>
      <c r="AM80" s="91" t="str">
        <f> IF(AN8= "","",AN8)</f>
        <v>7. 3. 2018</v>
      </c>
      <c r="AN80" s="48"/>
      <c r="AO80" s="48"/>
      <c r="AP80" s="48"/>
      <c r="AQ80" s="49"/>
    </row>
    <row r="81" s="1" customFormat="1" ht="6.96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9"/>
    </row>
    <row r="82" s="1" customFormat="1">
      <c r="B82" s="47"/>
      <c r="C82" s="39" t="s">
        <v>25</v>
      </c>
      <c r="D82" s="48"/>
      <c r="E82" s="48"/>
      <c r="F82" s="48"/>
      <c r="G82" s="48"/>
      <c r="H82" s="48"/>
      <c r="I82" s="48"/>
      <c r="J82" s="48"/>
      <c r="K82" s="48"/>
      <c r="L82" s="83" t="str">
        <f>IF(E11= "","",E11)</f>
        <v>Mesto Skalica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39" t="s">
        <v>31</v>
      </c>
      <c r="AJ82" s="48"/>
      <c r="AK82" s="48"/>
      <c r="AL82" s="48"/>
      <c r="AM82" s="83" t="str">
        <f>IF(E17="","",E17)</f>
        <v xml:space="preserve"> </v>
      </c>
      <c r="AN82" s="83"/>
      <c r="AO82" s="83"/>
      <c r="AP82" s="83"/>
      <c r="AQ82" s="49"/>
      <c r="AS82" s="92" t="s">
        <v>57</v>
      </c>
      <c r="AT82" s="93"/>
      <c r="AU82" s="68"/>
      <c r="AV82" s="68"/>
      <c r="AW82" s="68"/>
      <c r="AX82" s="68"/>
      <c r="AY82" s="68"/>
      <c r="AZ82" s="68"/>
      <c r="BA82" s="68"/>
      <c r="BB82" s="68"/>
      <c r="BC82" s="68"/>
      <c r="BD82" s="69"/>
    </row>
    <row r="83" s="1" customFormat="1">
      <c r="B83" s="47"/>
      <c r="C83" s="39" t="s">
        <v>29</v>
      </c>
      <c r="D83" s="48"/>
      <c r="E83" s="48"/>
      <c r="F83" s="48"/>
      <c r="G83" s="48"/>
      <c r="H83" s="48"/>
      <c r="I83" s="48"/>
      <c r="J83" s="48"/>
      <c r="K83" s="48"/>
      <c r="L83" s="83" t="str">
        <f>IF(E14= "Vyplň údaj","",E14)</f>
        <v/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39" t="s">
        <v>35</v>
      </c>
      <c r="AJ83" s="48"/>
      <c r="AK83" s="48"/>
      <c r="AL83" s="48"/>
      <c r="AM83" s="83" t="str">
        <f>IF(E20="","",E20)</f>
        <v xml:space="preserve"> </v>
      </c>
      <c r="AN83" s="83"/>
      <c r="AO83" s="83"/>
      <c r="AP83" s="83"/>
      <c r="AQ83" s="49"/>
      <c r="AS83" s="94"/>
      <c r="AT83" s="55"/>
      <c r="AU83" s="48"/>
      <c r="AV83" s="48"/>
      <c r="AW83" s="48"/>
      <c r="AX83" s="48"/>
      <c r="AY83" s="48"/>
      <c r="AZ83" s="48"/>
      <c r="BA83" s="48"/>
      <c r="BB83" s="48"/>
      <c r="BC83" s="48"/>
      <c r="BD83" s="95"/>
    </row>
    <row r="84" s="1" customFormat="1" ht="10.8" customHeight="1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9"/>
      <c r="AS84" s="94"/>
      <c r="AT84" s="55"/>
      <c r="AU84" s="48"/>
      <c r="AV84" s="48"/>
      <c r="AW84" s="48"/>
      <c r="AX84" s="48"/>
      <c r="AY84" s="48"/>
      <c r="AZ84" s="48"/>
      <c r="BA84" s="48"/>
      <c r="BB84" s="48"/>
      <c r="BC84" s="48"/>
      <c r="BD84" s="95"/>
    </row>
    <row r="85" s="1" customFormat="1" ht="29.28" customHeight="1">
      <c r="B85" s="47"/>
      <c r="C85" s="96" t="s">
        <v>58</v>
      </c>
      <c r="D85" s="97"/>
      <c r="E85" s="97"/>
      <c r="F85" s="97"/>
      <c r="G85" s="97"/>
      <c r="H85" s="98"/>
      <c r="I85" s="99" t="s">
        <v>59</v>
      </c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9" t="s">
        <v>60</v>
      </c>
      <c r="AH85" s="97"/>
      <c r="AI85" s="97"/>
      <c r="AJ85" s="97"/>
      <c r="AK85" s="97"/>
      <c r="AL85" s="97"/>
      <c r="AM85" s="97"/>
      <c r="AN85" s="99" t="s">
        <v>61</v>
      </c>
      <c r="AO85" s="97"/>
      <c r="AP85" s="100"/>
      <c r="AQ85" s="49"/>
      <c r="AS85" s="101" t="s">
        <v>62</v>
      </c>
      <c r="AT85" s="102" t="s">
        <v>63</v>
      </c>
      <c r="AU85" s="102" t="s">
        <v>64</v>
      </c>
      <c r="AV85" s="102" t="s">
        <v>65</v>
      </c>
      <c r="AW85" s="102" t="s">
        <v>66</v>
      </c>
      <c r="AX85" s="102" t="s">
        <v>67</v>
      </c>
      <c r="AY85" s="102" t="s">
        <v>68</v>
      </c>
      <c r="AZ85" s="102" t="s">
        <v>69</v>
      </c>
      <c r="BA85" s="102" t="s">
        <v>70</v>
      </c>
      <c r="BB85" s="102" t="s">
        <v>71</v>
      </c>
      <c r="BC85" s="102" t="s">
        <v>72</v>
      </c>
      <c r="BD85" s="103" t="s">
        <v>73</v>
      </c>
    </row>
    <row r="86" s="1" customFormat="1" ht="10.8" customHeight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9"/>
      <c r="AS86" s="104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9"/>
    </row>
    <row r="87" s="4" customFormat="1" ht="32.4" customHeight="1">
      <c r="B87" s="85"/>
      <c r="C87" s="105" t="s">
        <v>74</v>
      </c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7">
        <f>ROUND(AG88,2)</f>
        <v>0</v>
      </c>
      <c r="AH87" s="107"/>
      <c r="AI87" s="107"/>
      <c r="AJ87" s="107"/>
      <c r="AK87" s="107"/>
      <c r="AL87" s="107"/>
      <c r="AM87" s="107"/>
      <c r="AN87" s="108">
        <f>SUM(AG87,AT87)</f>
        <v>0</v>
      </c>
      <c r="AO87" s="108"/>
      <c r="AP87" s="108"/>
      <c r="AQ87" s="89"/>
      <c r="AS87" s="109">
        <f>ROUND(AS88,2)</f>
        <v>0</v>
      </c>
      <c r="AT87" s="110">
        <f>ROUND(SUM(AV87:AW87),2)</f>
        <v>0</v>
      </c>
      <c r="AU87" s="111">
        <f>ROUND(AU88,5)</f>
        <v>0</v>
      </c>
      <c r="AV87" s="110">
        <f>ROUND(AZ87*L31,2)</f>
        <v>0</v>
      </c>
      <c r="AW87" s="110">
        <f>ROUND(BA87*L32,2)</f>
        <v>0</v>
      </c>
      <c r="AX87" s="110">
        <f>ROUND(BB87*L31,2)</f>
        <v>0</v>
      </c>
      <c r="AY87" s="110">
        <f>ROUND(BC87*L32,2)</f>
        <v>0</v>
      </c>
      <c r="AZ87" s="110">
        <f>ROUND(AZ88,2)</f>
        <v>0</v>
      </c>
      <c r="BA87" s="110">
        <f>ROUND(BA88,2)</f>
        <v>0</v>
      </c>
      <c r="BB87" s="110">
        <f>ROUND(BB88,2)</f>
        <v>0</v>
      </c>
      <c r="BC87" s="110">
        <f>ROUND(BC88,2)</f>
        <v>0</v>
      </c>
      <c r="BD87" s="112">
        <f>ROUND(BD88,2)</f>
        <v>0</v>
      </c>
      <c r="BS87" s="113" t="s">
        <v>75</v>
      </c>
      <c r="BT87" s="113" t="s">
        <v>76</v>
      </c>
      <c r="BU87" s="114" t="s">
        <v>77</v>
      </c>
      <c r="BV87" s="113" t="s">
        <v>78</v>
      </c>
      <c r="BW87" s="113" t="s">
        <v>79</v>
      </c>
      <c r="BX87" s="113" t="s">
        <v>80</v>
      </c>
    </row>
    <row r="88" s="5" customFormat="1" ht="31.5" customHeight="1">
      <c r="A88" s="115" t="s">
        <v>81</v>
      </c>
      <c r="B88" s="116"/>
      <c r="C88" s="117"/>
      <c r="D88" s="118" t="s">
        <v>82</v>
      </c>
      <c r="E88" s="118"/>
      <c r="F88" s="118"/>
      <c r="G88" s="118"/>
      <c r="H88" s="118"/>
      <c r="I88" s="119"/>
      <c r="J88" s="118" t="s">
        <v>83</v>
      </c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20">
        <f>'01 - SO 01 - Regenerácia ...'!M30</f>
        <v>0</v>
      </c>
      <c r="AH88" s="119"/>
      <c r="AI88" s="119"/>
      <c r="AJ88" s="119"/>
      <c r="AK88" s="119"/>
      <c r="AL88" s="119"/>
      <c r="AM88" s="119"/>
      <c r="AN88" s="120">
        <f>SUM(AG88,AT88)</f>
        <v>0</v>
      </c>
      <c r="AO88" s="119"/>
      <c r="AP88" s="119"/>
      <c r="AQ88" s="121"/>
      <c r="AS88" s="122">
        <f>'01 - SO 01 - Regenerácia ...'!M28</f>
        <v>0</v>
      </c>
      <c r="AT88" s="123">
        <f>ROUND(SUM(AV88:AW88),2)</f>
        <v>0</v>
      </c>
      <c r="AU88" s="124">
        <f>'01 - SO 01 - Regenerácia ...'!W119</f>
        <v>0</v>
      </c>
      <c r="AV88" s="123">
        <f>'01 - SO 01 - Regenerácia ...'!M32</f>
        <v>0</v>
      </c>
      <c r="AW88" s="123">
        <f>'01 - SO 01 - Regenerácia ...'!M33</f>
        <v>0</v>
      </c>
      <c r="AX88" s="123">
        <f>'01 - SO 01 - Regenerácia ...'!M34</f>
        <v>0</v>
      </c>
      <c r="AY88" s="123">
        <f>'01 - SO 01 - Regenerácia ...'!M35</f>
        <v>0</v>
      </c>
      <c r="AZ88" s="123">
        <f>'01 - SO 01 - Regenerácia ...'!H32</f>
        <v>0</v>
      </c>
      <c r="BA88" s="123">
        <f>'01 - SO 01 - Regenerácia ...'!H33</f>
        <v>0</v>
      </c>
      <c r="BB88" s="123">
        <f>'01 - SO 01 - Regenerácia ...'!H34</f>
        <v>0</v>
      </c>
      <c r="BC88" s="123">
        <f>'01 - SO 01 - Regenerácia ...'!H35</f>
        <v>0</v>
      </c>
      <c r="BD88" s="125">
        <f>'01 - SO 01 - Regenerácia ...'!H36</f>
        <v>0</v>
      </c>
      <c r="BT88" s="126" t="s">
        <v>84</v>
      </c>
      <c r="BV88" s="126" t="s">
        <v>78</v>
      </c>
      <c r="BW88" s="126" t="s">
        <v>85</v>
      </c>
      <c r="BX88" s="126" t="s">
        <v>79</v>
      </c>
    </row>
    <row r="89">
      <c r="B89" s="27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0"/>
    </row>
    <row r="90" s="1" customFormat="1" ht="30" customHeight="1">
      <c r="B90" s="47"/>
      <c r="C90" s="105" t="s">
        <v>86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108">
        <f>ROUND(SUM(AG91:AG94),2)</f>
        <v>0</v>
      </c>
      <c r="AH90" s="108"/>
      <c r="AI90" s="108"/>
      <c r="AJ90" s="108"/>
      <c r="AK90" s="108"/>
      <c r="AL90" s="108"/>
      <c r="AM90" s="108"/>
      <c r="AN90" s="108">
        <f>ROUND(SUM(AN91:AN94),2)</f>
        <v>0</v>
      </c>
      <c r="AO90" s="108"/>
      <c r="AP90" s="108"/>
      <c r="AQ90" s="49"/>
      <c r="AS90" s="101" t="s">
        <v>87</v>
      </c>
      <c r="AT90" s="102" t="s">
        <v>88</v>
      </c>
      <c r="AU90" s="102" t="s">
        <v>40</v>
      </c>
      <c r="AV90" s="103" t="s">
        <v>63</v>
      </c>
    </row>
    <row r="91" s="1" customFormat="1" ht="19.92" customHeight="1">
      <c r="B91" s="47"/>
      <c r="C91" s="48"/>
      <c r="D91" s="127" t="s">
        <v>89</v>
      </c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128">
        <f>ROUND(AG87*AS91,2)</f>
        <v>0</v>
      </c>
      <c r="AH91" s="129"/>
      <c r="AI91" s="129"/>
      <c r="AJ91" s="129"/>
      <c r="AK91" s="129"/>
      <c r="AL91" s="129"/>
      <c r="AM91" s="129"/>
      <c r="AN91" s="129">
        <f>ROUND(AG91+AV91,2)</f>
        <v>0</v>
      </c>
      <c r="AO91" s="129"/>
      <c r="AP91" s="129"/>
      <c r="AQ91" s="49"/>
      <c r="AS91" s="130">
        <v>0</v>
      </c>
      <c r="AT91" s="131" t="s">
        <v>90</v>
      </c>
      <c r="AU91" s="131" t="s">
        <v>41</v>
      </c>
      <c r="AV91" s="132">
        <f>ROUND(IF(AU91="základná",AG91*L31,IF(AU91="znížená",AG91*L32,0)),2)</f>
        <v>0</v>
      </c>
      <c r="BV91" s="23" t="s">
        <v>91</v>
      </c>
      <c r="BY91" s="133">
        <f>IF(AU91="základná",AV91,0)</f>
        <v>0</v>
      </c>
      <c r="BZ91" s="133">
        <f>IF(AU91="znížená",AV91,0)</f>
        <v>0</v>
      </c>
      <c r="CA91" s="133">
        <v>0</v>
      </c>
      <c r="CB91" s="133">
        <v>0</v>
      </c>
      <c r="CC91" s="133">
        <v>0</v>
      </c>
      <c r="CD91" s="133">
        <f>IF(AU91="základná",AG91,0)</f>
        <v>0</v>
      </c>
      <c r="CE91" s="133">
        <f>IF(AU91="znížená",AG91,0)</f>
        <v>0</v>
      </c>
      <c r="CF91" s="133">
        <f>IF(AU91="zákl. prenesená",AG91,0)</f>
        <v>0</v>
      </c>
      <c r="CG91" s="133">
        <f>IF(AU91="zníž. prenesená",AG91,0)</f>
        <v>0</v>
      </c>
      <c r="CH91" s="133">
        <f>IF(AU91="nulová",AG91,0)</f>
        <v>0</v>
      </c>
      <c r="CI91" s="23">
        <f>IF(AU91="základná",1,IF(AU91="znížená",2,IF(AU91="zákl. prenesená",4,IF(AU91="zníž. prenesená",5,3))))</f>
        <v>1</v>
      </c>
      <c r="CJ91" s="23">
        <f>IF(AT91="stavebná časť",1,IF(8891="investičná časť",2,3))</f>
        <v>1</v>
      </c>
      <c r="CK91" s="23" t="str">
        <f>IF(D91="Vyplň vlastné","","x")</f>
        <v>x</v>
      </c>
    </row>
    <row r="92" s="1" customFormat="1" ht="19.92" customHeight="1">
      <c r="B92" s="47"/>
      <c r="C92" s="48"/>
      <c r="D92" s="134" t="s">
        <v>92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48"/>
      <c r="AD92" s="48"/>
      <c r="AE92" s="48"/>
      <c r="AF92" s="48"/>
      <c r="AG92" s="128">
        <f>AG87*AS92</f>
        <v>0</v>
      </c>
      <c r="AH92" s="129"/>
      <c r="AI92" s="129"/>
      <c r="AJ92" s="129"/>
      <c r="AK92" s="129"/>
      <c r="AL92" s="129"/>
      <c r="AM92" s="129"/>
      <c r="AN92" s="129">
        <f>AG92+AV92</f>
        <v>0</v>
      </c>
      <c r="AO92" s="129"/>
      <c r="AP92" s="129"/>
      <c r="AQ92" s="49"/>
      <c r="AS92" s="135">
        <v>0</v>
      </c>
      <c r="AT92" s="136" t="s">
        <v>90</v>
      </c>
      <c r="AU92" s="136" t="s">
        <v>41</v>
      </c>
      <c r="AV92" s="137">
        <f>ROUND(IF(AU92="nulová",0,IF(OR(AU92="základná",AU92="zákl. prenesená"),AG92*L31,AG92*L32)),2)</f>
        <v>0</v>
      </c>
      <c r="BV92" s="23" t="s">
        <v>93</v>
      </c>
      <c r="BY92" s="133">
        <f>IF(AU92="základná",AV92,0)</f>
        <v>0</v>
      </c>
      <c r="BZ92" s="133">
        <f>IF(AU92="znížená",AV92,0)</f>
        <v>0</v>
      </c>
      <c r="CA92" s="133">
        <f>IF(AU92="zákl. prenesená",AV92,0)</f>
        <v>0</v>
      </c>
      <c r="CB92" s="133">
        <f>IF(AU92="zníž. prenesená",AV92,0)</f>
        <v>0</v>
      </c>
      <c r="CC92" s="133">
        <f>IF(AU92="nulová",AV92,0)</f>
        <v>0</v>
      </c>
      <c r="CD92" s="133">
        <f>IF(AU92="základná",AG92,0)</f>
        <v>0</v>
      </c>
      <c r="CE92" s="133">
        <f>IF(AU92="znížená",AG92,0)</f>
        <v>0</v>
      </c>
      <c r="CF92" s="133">
        <f>IF(AU92="zákl. prenesená",AG92,0)</f>
        <v>0</v>
      </c>
      <c r="CG92" s="133">
        <f>IF(AU92="zníž. prenesená",AG92,0)</f>
        <v>0</v>
      </c>
      <c r="CH92" s="133">
        <f>IF(AU92="nulová",AG92,0)</f>
        <v>0</v>
      </c>
      <c r="CI92" s="23">
        <f>IF(AU92="základná",1,IF(AU92="znížená",2,IF(AU92="zákl. prenesená",4,IF(AU92="zníž. prenesená",5,3))))</f>
        <v>1</v>
      </c>
      <c r="CJ92" s="23">
        <f>IF(AT92="stavebná časť",1,IF(8892="investičná časť",2,3))</f>
        <v>1</v>
      </c>
      <c r="CK92" s="23" t="str">
        <f>IF(D92="Vyplň vlastné","","x")</f>
        <v/>
      </c>
    </row>
    <row r="93" s="1" customFormat="1" ht="19.92" customHeight="1">
      <c r="B93" s="47"/>
      <c r="C93" s="48"/>
      <c r="D93" s="134" t="s">
        <v>92</v>
      </c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48"/>
      <c r="AD93" s="48"/>
      <c r="AE93" s="48"/>
      <c r="AF93" s="48"/>
      <c r="AG93" s="128">
        <f>AG87*AS93</f>
        <v>0</v>
      </c>
      <c r="AH93" s="129"/>
      <c r="AI93" s="129"/>
      <c r="AJ93" s="129"/>
      <c r="AK93" s="129"/>
      <c r="AL93" s="129"/>
      <c r="AM93" s="129"/>
      <c r="AN93" s="129">
        <f>AG93+AV93</f>
        <v>0</v>
      </c>
      <c r="AO93" s="129"/>
      <c r="AP93" s="129"/>
      <c r="AQ93" s="49"/>
      <c r="AS93" s="135">
        <v>0</v>
      </c>
      <c r="AT93" s="136" t="s">
        <v>90</v>
      </c>
      <c r="AU93" s="136" t="s">
        <v>41</v>
      </c>
      <c r="AV93" s="137">
        <f>ROUND(IF(AU93="nulová",0,IF(OR(AU93="základná",AU93="zákl. prenesená"),AG93*L31,AG93*L32)),2)</f>
        <v>0</v>
      </c>
      <c r="BV93" s="23" t="s">
        <v>93</v>
      </c>
      <c r="BY93" s="133">
        <f>IF(AU93="základná",AV93,0)</f>
        <v>0</v>
      </c>
      <c r="BZ93" s="133">
        <f>IF(AU93="znížená",AV93,0)</f>
        <v>0</v>
      </c>
      <c r="CA93" s="133">
        <f>IF(AU93="zákl. prenesená",AV93,0)</f>
        <v>0</v>
      </c>
      <c r="CB93" s="133">
        <f>IF(AU93="zníž. prenesená",AV93,0)</f>
        <v>0</v>
      </c>
      <c r="CC93" s="133">
        <f>IF(AU93="nulová",AV93,0)</f>
        <v>0</v>
      </c>
      <c r="CD93" s="133">
        <f>IF(AU93="základná",AG93,0)</f>
        <v>0</v>
      </c>
      <c r="CE93" s="133">
        <f>IF(AU93="znížená",AG93,0)</f>
        <v>0</v>
      </c>
      <c r="CF93" s="133">
        <f>IF(AU93="zákl. prenesená",AG93,0)</f>
        <v>0</v>
      </c>
      <c r="CG93" s="133">
        <f>IF(AU93="zníž. prenesená",AG93,0)</f>
        <v>0</v>
      </c>
      <c r="CH93" s="133">
        <f>IF(AU93="nulová",AG93,0)</f>
        <v>0</v>
      </c>
      <c r="CI93" s="23">
        <f>IF(AU93="základná",1,IF(AU93="znížená",2,IF(AU93="zákl. prenesená",4,IF(AU93="zníž. prenesená",5,3))))</f>
        <v>1</v>
      </c>
      <c r="CJ93" s="23">
        <f>IF(AT93="stavebná časť",1,IF(8893="investičná časť",2,3))</f>
        <v>1</v>
      </c>
      <c r="CK93" s="23" t="str">
        <f>IF(D93="Vyplň vlastné","","x")</f>
        <v/>
      </c>
    </row>
    <row r="94" s="1" customFormat="1" ht="19.92" customHeight="1">
      <c r="B94" s="47"/>
      <c r="C94" s="48"/>
      <c r="D94" s="134" t="s">
        <v>92</v>
      </c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48"/>
      <c r="AD94" s="48"/>
      <c r="AE94" s="48"/>
      <c r="AF94" s="48"/>
      <c r="AG94" s="128">
        <f>AG87*AS94</f>
        <v>0</v>
      </c>
      <c r="AH94" s="129"/>
      <c r="AI94" s="129"/>
      <c r="AJ94" s="129"/>
      <c r="AK94" s="129"/>
      <c r="AL94" s="129"/>
      <c r="AM94" s="129"/>
      <c r="AN94" s="129">
        <f>AG94+AV94</f>
        <v>0</v>
      </c>
      <c r="AO94" s="129"/>
      <c r="AP94" s="129"/>
      <c r="AQ94" s="49"/>
      <c r="AS94" s="138">
        <v>0</v>
      </c>
      <c r="AT94" s="139" t="s">
        <v>90</v>
      </c>
      <c r="AU94" s="139" t="s">
        <v>41</v>
      </c>
      <c r="AV94" s="140">
        <f>ROUND(IF(AU94="nulová",0,IF(OR(AU94="základná",AU94="zákl. prenesená"),AG94*L31,AG94*L32)),2)</f>
        <v>0</v>
      </c>
      <c r="BV94" s="23" t="s">
        <v>93</v>
      </c>
      <c r="BY94" s="133">
        <f>IF(AU94="základná",AV94,0)</f>
        <v>0</v>
      </c>
      <c r="BZ94" s="133">
        <f>IF(AU94="znížená",AV94,0)</f>
        <v>0</v>
      </c>
      <c r="CA94" s="133">
        <f>IF(AU94="zákl. prenesená",AV94,0)</f>
        <v>0</v>
      </c>
      <c r="CB94" s="133">
        <f>IF(AU94="zníž. prenesená",AV94,0)</f>
        <v>0</v>
      </c>
      <c r="CC94" s="133">
        <f>IF(AU94="nulová",AV94,0)</f>
        <v>0</v>
      </c>
      <c r="CD94" s="133">
        <f>IF(AU94="základná",AG94,0)</f>
        <v>0</v>
      </c>
      <c r="CE94" s="133">
        <f>IF(AU94="znížená",AG94,0)</f>
        <v>0</v>
      </c>
      <c r="CF94" s="133">
        <f>IF(AU94="zákl. prenesená",AG94,0)</f>
        <v>0</v>
      </c>
      <c r="CG94" s="133">
        <f>IF(AU94="zníž. prenesená",AG94,0)</f>
        <v>0</v>
      </c>
      <c r="CH94" s="133">
        <f>IF(AU94="nulová",AG94,0)</f>
        <v>0</v>
      </c>
      <c r="CI94" s="23">
        <f>IF(AU94="základná",1,IF(AU94="znížená",2,IF(AU94="zákl. prenesená",4,IF(AU94="zníž. prenesená",5,3))))</f>
        <v>1</v>
      </c>
      <c r="CJ94" s="23">
        <f>IF(AT94="stavebná časť",1,IF(8894="investičná časť",2,3))</f>
        <v>1</v>
      </c>
      <c r="CK94" s="23" t="str">
        <f>IF(D94="Vyplň vlastné","","x")</f>
        <v/>
      </c>
    </row>
    <row r="95" s="1" customFormat="1" ht="10.8" customHeight="1"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9"/>
    </row>
    <row r="96" s="1" customFormat="1" ht="30" customHeight="1">
      <c r="B96" s="47"/>
      <c r="C96" s="141" t="s">
        <v>94</v>
      </c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3">
        <f>ROUND(AG87+AG90,2)</f>
        <v>0</v>
      </c>
      <c r="AH96" s="143"/>
      <c r="AI96" s="143"/>
      <c r="AJ96" s="143"/>
      <c r="AK96" s="143"/>
      <c r="AL96" s="143"/>
      <c r="AM96" s="143"/>
      <c r="AN96" s="143">
        <f>AN87+AN90</f>
        <v>0</v>
      </c>
      <c r="AO96" s="143"/>
      <c r="AP96" s="143"/>
      <c r="AQ96" s="49"/>
    </row>
    <row r="97" s="1" customFormat="1" ht="6.96" customHeight="1">
      <c r="B97" s="76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8"/>
    </row>
  </sheetData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é sú hodnoty základná, znížená, nulová." sqref="AU91:AU95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01 - SO 01 - Regenerácia ...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44"/>
      <c r="B1" s="14"/>
      <c r="C1" s="14"/>
      <c r="D1" s="15" t="s">
        <v>1</v>
      </c>
      <c r="E1" s="14"/>
      <c r="F1" s="16" t="s">
        <v>95</v>
      </c>
      <c r="G1" s="16"/>
      <c r="H1" s="145" t="s">
        <v>96</v>
      </c>
      <c r="I1" s="145"/>
      <c r="J1" s="145"/>
      <c r="K1" s="145"/>
      <c r="L1" s="16" t="s">
        <v>97</v>
      </c>
      <c r="M1" s="14"/>
      <c r="N1" s="14"/>
      <c r="O1" s="15" t="s">
        <v>98</v>
      </c>
      <c r="P1" s="14"/>
      <c r="Q1" s="14"/>
      <c r="R1" s="14"/>
      <c r="S1" s="16" t="s">
        <v>99</v>
      </c>
      <c r="T1" s="16"/>
      <c r="U1" s="144"/>
      <c r="V1" s="14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85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76</v>
      </c>
    </row>
    <row r="4" ht="36.96" customHeight="1">
      <c r="B4" s="27"/>
      <c r="C4" s="28" t="s">
        <v>100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12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17</v>
      </c>
      <c r="E6" s="32"/>
      <c r="F6" s="146" t="str">
        <f>'Rekapitulácia stavby'!K6</f>
        <v>Regenerácia vnútrobloku sídliska na ul. Mallého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101</v>
      </c>
      <c r="E7" s="48"/>
      <c r="F7" s="37" t="s">
        <v>102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19</v>
      </c>
      <c r="E8" s="48"/>
      <c r="F8" s="34" t="s">
        <v>5</v>
      </c>
      <c r="G8" s="48"/>
      <c r="H8" s="48"/>
      <c r="I8" s="48"/>
      <c r="J8" s="48"/>
      <c r="K8" s="48"/>
      <c r="L8" s="48"/>
      <c r="M8" s="39" t="s">
        <v>20</v>
      </c>
      <c r="N8" s="48"/>
      <c r="O8" s="34" t="s">
        <v>5</v>
      </c>
      <c r="P8" s="48"/>
      <c r="Q8" s="48"/>
      <c r="R8" s="49"/>
    </row>
    <row r="9" s="1" customFormat="1" ht="14.4" customHeight="1">
      <c r="B9" s="47"/>
      <c r="C9" s="48"/>
      <c r="D9" s="39" t="s">
        <v>21</v>
      </c>
      <c r="E9" s="48"/>
      <c r="F9" s="34" t="s">
        <v>22</v>
      </c>
      <c r="G9" s="48"/>
      <c r="H9" s="48"/>
      <c r="I9" s="48"/>
      <c r="J9" s="48"/>
      <c r="K9" s="48"/>
      <c r="L9" s="48"/>
      <c r="M9" s="39" t="s">
        <v>23</v>
      </c>
      <c r="N9" s="48"/>
      <c r="O9" s="147" t="str">
        <f>'Rekapitulácia stavby'!AN8</f>
        <v>7. 3. 2018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25</v>
      </c>
      <c r="E11" s="48"/>
      <c r="F11" s="48"/>
      <c r="G11" s="48"/>
      <c r="H11" s="48"/>
      <c r="I11" s="48"/>
      <c r="J11" s="48"/>
      <c r="K11" s="48"/>
      <c r="L11" s="48"/>
      <c r="M11" s="39" t="s">
        <v>26</v>
      </c>
      <c r="N11" s="48"/>
      <c r="O11" s="34" t="s">
        <v>5</v>
      </c>
      <c r="P11" s="34"/>
      <c r="Q11" s="48"/>
      <c r="R11" s="49"/>
    </row>
    <row r="12" s="1" customFormat="1" ht="18" customHeight="1">
      <c r="B12" s="47"/>
      <c r="C12" s="48"/>
      <c r="D12" s="48"/>
      <c r="E12" s="34" t="s">
        <v>27</v>
      </c>
      <c r="F12" s="48"/>
      <c r="G12" s="48"/>
      <c r="H12" s="48"/>
      <c r="I12" s="48"/>
      <c r="J12" s="48"/>
      <c r="K12" s="48"/>
      <c r="L12" s="48"/>
      <c r="M12" s="39" t="s">
        <v>28</v>
      </c>
      <c r="N12" s="48"/>
      <c r="O12" s="34" t="s">
        <v>5</v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29</v>
      </c>
      <c r="E14" s="48"/>
      <c r="F14" s="48"/>
      <c r="G14" s="48"/>
      <c r="H14" s="48"/>
      <c r="I14" s="48"/>
      <c r="J14" s="48"/>
      <c r="K14" s="48"/>
      <c r="L14" s="48"/>
      <c r="M14" s="39" t="s">
        <v>26</v>
      </c>
      <c r="N14" s="48"/>
      <c r="O14" s="40" t="str">
        <f>IF('Rekapitulácia stavby'!AN13="","",'Rekapitulácia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IF('Rekapitulácia stavby'!E14="","",'Rekapitulácia stavby'!E14)</f>
        <v>Vyplň údaj</v>
      </c>
      <c r="F15" s="148"/>
      <c r="G15" s="148"/>
      <c r="H15" s="148"/>
      <c r="I15" s="148"/>
      <c r="J15" s="148"/>
      <c r="K15" s="148"/>
      <c r="L15" s="148"/>
      <c r="M15" s="39" t="s">
        <v>28</v>
      </c>
      <c r="N15" s="48"/>
      <c r="O15" s="40" t="str">
        <f>IF('Rekapitulácia stavby'!AN14="","",'Rekapitulácia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31</v>
      </c>
      <c r="E17" s="48"/>
      <c r="F17" s="48"/>
      <c r="G17" s="48"/>
      <c r="H17" s="48"/>
      <c r="I17" s="48"/>
      <c r="J17" s="48"/>
      <c r="K17" s="48"/>
      <c r="L17" s="48"/>
      <c r="M17" s="39" t="s">
        <v>26</v>
      </c>
      <c r="N17" s="48"/>
      <c r="O17" s="34" t="str">
        <f>IF('Rekapitulácia stavby'!AN16="","",'Rekapitulácia stavby'!AN16)</f>
        <v/>
      </c>
      <c r="P17" s="34"/>
      <c r="Q17" s="48"/>
      <c r="R17" s="49"/>
    </row>
    <row r="18" s="1" customFormat="1" ht="18" customHeight="1">
      <c r="B18" s="47"/>
      <c r="C18" s="48"/>
      <c r="D18" s="48"/>
      <c r="E18" s="34" t="str">
        <f>IF('Rekapitulácia stavby'!E17="","",'Rekapitulácia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28</v>
      </c>
      <c r="N18" s="48"/>
      <c r="O18" s="34" t="str">
        <f>IF('Rekapitulácia stavby'!AN17="","",'Rekapitulácia stavby'!AN17)</f>
        <v/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26</v>
      </c>
      <c r="N20" s="48"/>
      <c r="O20" s="34" t="str">
        <f>IF('Rekapitulácia stavby'!AN19="","",'Rekapitulácia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IF('Rekapitulácia stavby'!E20="","",'Rekapitulácia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28</v>
      </c>
      <c r="N21" s="48"/>
      <c r="O21" s="34" t="str">
        <f>IF('Rekapitulácia stavby'!AN20="","",'Rekapitulácia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5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49" t="s">
        <v>103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89</v>
      </c>
      <c r="E28" s="48"/>
      <c r="F28" s="48"/>
      <c r="G28" s="48"/>
      <c r="H28" s="48"/>
      <c r="I28" s="48"/>
      <c r="J28" s="48"/>
      <c r="K28" s="48"/>
      <c r="L28" s="48"/>
      <c r="M28" s="46">
        <f>N94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50" t="s">
        <v>39</v>
      </c>
      <c r="E30" s="48"/>
      <c r="F30" s="48"/>
      <c r="G30" s="48"/>
      <c r="H30" s="48"/>
      <c r="I30" s="48"/>
      <c r="J30" s="48"/>
      <c r="K30" s="48"/>
      <c r="L30" s="48"/>
      <c r="M30" s="151">
        <f>ROUND(M27+M28,2)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40</v>
      </c>
      <c r="E32" s="55" t="s">
        <v>41</v>
      </c>
      <c r="F32" s="56">
        <v>0.20000000000000001</v>
      </c>
      <c r="G32" s="152" t="s">
        <v>42</v>
      </c>
      <c r="H32" s="153">
        <f>ROUND((((SUM(BE94:BE101)+SUM(BE119:BE198))+SUM(BE200:BE204))),2)</f>
        <v>0</v>
      </c>
      <c r="I32" s="48"/>
      <c r="J32" s="48"/>
      <c r="K32" s="48"/>
      <c r="L32" s="48"/>
      <c r="M32" s="153">
        <f>ROUND(((ROUND((SUM(BE94:BE101)+SUM(BE119:BE198)), 2)*F32)+SUM(BE200:BE204)*F32),2)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43</v>
      </c>
      <c r="F33" s="56">
        <v>0.20000000000000001</v>
      </c>
      <c r="G33" s="152" t="s">
        <v>42</v>
      </c>
      <c r="H33" s="153">
        <f>ROUND((((SUM(BF94:BF101)+SUM(BF119:BF198))+SUM(BF200:BF204))),2)</f>
        <v>0</v>
      </c>
      <c r="I33" s="48"/>
      <c r="J33" s="48"/>
      <c r="K33" s="48"/>
      <c r="L33" s="48"/>
      <c r="M33" s="153">
        <f>ROUND(((ROUND((SUM(BF94:BF101)+SUM(BF119:BF198)), 2)*F33)+SUM(BF200:BF204)*F33),2)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44</v>
      </c>
      <c r="F34" s="56">
        <v>0.20000000000000001</v>
      </c>
      <c r="G34" s="152" t="s">
        <v>42</v>
      </c>
      <c r="H34" s="153">
        <f>ROUND((((SUM(BG94:BG101)+SUM(BG119:BG198))+SUM(BG200:BG204))),2)</f>
        <v>0</v>
      </c>
      <c r="I34" s="48"/>
      <c r="J34" s="48"/>
      <c r="K34" s="48"/>
      <c r="L34" s="48"/>
      <c r="M34" s="15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45</v>
      </c>
      <c r="F35" s="56">
        <v>0.20000000000000001</v>
      </c>
      <c r="G35" s="152" t="s">
        <v>42</v>
      </c>
      <c r="H35" s="153">
        <f>ROUND((((SUM(BH94:BH101)+SUM(BH119:BH198))+SUM(BH200:BH204))),2)</f>
        <v>0</v>
      </c>
      <c r="I35" s="48"/>
      <c r="J35" s="48"/>
      <c r="K35" s="48"/>
      <c r="L35" s="48"/>
      <c r="M35" s="15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46</v>
      </c>
      <c r="F36" s="56">
        <v>0</v>
      </c>
      <c r="G36" s="152" t="s">
        <v>42</v>
      </c>
      <c r="H36" s="153">
        <f>ROUND((((SUM(BI94:BI101)+SUM(BI119:BI198))+SUM(BI200:BI204))),2)</f>
        <v>0</v>
      </c>
      <c r="I36" s="48"/>
      <c r="J36" s="48"/>
      <c r="K36" s="48"/>
      <c r="L36" s="48"/>
      <c r="M36" s="15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42"/>
      <c r="D38" s="154" t="s">
        <v>47</v>
      </c>
      <c r="E38" s="98"/>
      <c r="F38" s="98"/>
      <c r="G38" s="155" t="s">
        <v>48</v>
      </c>
      <c r="H38" s="156" t="s">
        <v>49</v>
      </c>
      <c r="I38" s="98"/>
      <c r="J38" s="98"/>
      <c r="K38" s="98"/>
      <c r="L38" s="157">
        <f>SUM(M30:M36)</f>
        <v>0</v>
      </c>
      <c r="M38" s="157"/>
      <c r="N38" s="157"/>
      <c r="O38" s="157"/>
      <c r="P38" s="158"/>
      <c r="Q38" s="14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1"/>
    </row>
    <row r="76" s="1" customFormat="1" ht="36.96" customHeight="1">
      <c r="B76" s="47"/>
      <c r="C76" s="28" t="s">
        <v>104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</row>
    <row r="78" s="1" customFormat="1" ht="30" customHeight="1">
      <c r="B78" s="47"/>
      <c r="C78" s="39" t="s">
        <v>17</v>
      </c>
      <c r="D78" s="48"/>
      <c r="E78" s="48"/>
      <c r="F78" s="146" t="str">
        <f>F6</f>
        <v>Regenerácia vnútrobloku sídliska na ul. Mallého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</row>
    <row r="79" s="1" customFormat="1" ht="36.96" customHeight="1">
      <c r="B79" s="47"/>
      <c r="C79" s="86" t="s">
        <v>101</v>
      </c>
      <c r="D79" s="48"/>
      <c r="E79" s="48"/>
      <c r="F79" s="88" t="str">
        <f>F7</f>
        <v>01 - SO 01 - Regenerácia zelene vo vnútrobloku sídliska na ul. Mallého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</row>
    <row r="81" s="1" customFormat="1" ht="18" customHeight="1">
      <c r="B81" s="47"/>
      <c r="C81" s="39" t="s">
        <v>21</v>
      </c>
      <c r="D81" s="48"/>
      <c r="E81" s="48"/>
      <c r="F81" s="34" t="str">
        <f>F9</f>
        <v>Skalica</v>
      </c>
      <c r="G81" s="48"/>
      <c r="H81" s="48"/>
      <c r="I81" s="48"/>
      <c r="J81" s="48"/>
      <c r="K81" s="39" t="s">
        <v>23</v>
      </c>
      <c r="L81" s="48"/>
      <c r="M81" s="91" t="str">
        <f>IF(O9="","",O9)</f>
        <v>7. 3. 2018</v>
      </c>
      <c r="N81" s="91"/>
      <c r="O81" s="91"/>
      <c r="P81" s="91"/>
      <c r="Q81" s="48"/>
      <c r="R81" s="49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</row>
    <row r="83" s="1" customFormat="1">
      <c r="B83" s="47"/>
      <c r="C83" s="39" t="s">
        <v>25</v>
      </c>
      <c r="D83" s="48"/>
      <c r="E83" s="48"/>
      <c r="F83" s="34" t="str">
        <f>E12</f>
        <v>Mesto Skalica</v>
      </c>
      <c r="G83" s="48"/>
      <c r="H83" s="48"/>
      <c r="I83" s="48"/>
      <c r="J83" s="48"/>
      <c r="K83" s="39" t="s">
        <v>31</v>
      </c>
      <c r="L83" s="48"/>
      <c r="M83" s="34" t="str">
        <f>E18</f>
        <v xml:space="preserve"> </v>
      </c>
      <c r="N83" s="34"/>
      <c r="O83" s="34"/>
      <c r="P83" s="34"/>
      <c r="Q83" s="34"/>
      <c r="R83" s="49"/>
    </row>
    <row r="84" s="1" customFormat="1" ht="14.4" customHeight="1">
      <c r="B84" s="47"/>
      <c r="C84" s="39" t="s">
        <v>29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</row>
    <row r="86" s="1" customFormat="1" ht="29.28" customHeight="1">
      <c r="B86" s="47"/>
      <c r="C86" s="159" t="s">
        <v>105</v>
      </c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59" t="s">
        <v>106</v>
      </c>
      <c r="O86" s="142"/>
      <c r="P86" s="142"/>
      <c r="Q86" s="142"/>
      <c r="R86" s="49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</row>
    <row r="88" s="1" customFormat="1" ht="29.28" customHeight="1">
      <c r="B88" s="47"/>
      <c r="C88" s="160" t="s">
        <v>107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08">
        <f>N119</f>
        <v>0</v>
      </c>
      <c r="O88" s="161"/>
      <c r="P88" s="161"/>
      <c r="Q88" s="161"/>
      <c r="R88" s="49"/>
      <c r="AU88" s="23" t="s">
        <v>108</v>
      </c>
    </row>
    <row r="89" s="6" customFormat="1" ht="24.96" customHeight="1">
      <c r="B89" s="162"/>
      <c r="C89" s="163"/>
      <c r="D89" s="164" t="s">
        <v>109</v>
      </c>
      <c r="E89" s="163"/>
      <c r="F89" s="163"/>
      <c r="G89" s="163"/>
      <c r="H89" s="163"/>
      <c r="I89" s="163"/>
      <c r="J89" s="163"/>
      <c r="K89" s="163"/>
      <c r="L89" s="163"/>
      <c r="M89" s="163"/>
      <c r="N89" s="165">
        <f>N120</f>
        <v>0</v>
      </c>
      <c r="O89" s="163"/>
      <c r="P89" s="163"/>
      <c r="Q89" s="163"/>
      <c r="R89" s="166"/>
    </row>
    <row r="90" s="7" customFormat="1" ht="19.92" customHeight="1">
      <c r="B90" s="167"/>
      <c r="C90" s="168"/>
      <c r="D90" s="127" t="s">
        <v>110</v>
      </c>
      <c r="E90" s="168"/>
      <c r="F90" s="168"/>
      <c r="G90" s="168"/>
      <c r="H90" s="168"/>
      <c r="I90" s="168"/>
      <c r="J90" s="168"/>
      <c r="K90" s="168"/>
      <c r="L90" s="168"/>
      <c r="M90" s="168"/>
      <c r="N90" s="129">
        <f>N121</f>
        <v>0</v>
      </c>
      <c r="O90" s="168"/>
      <c r="P90" s="168"/>
      <c r="Q90" s="168"/>
      <c r="R90" s="169"/>
    </row>
    <row r="91" s="7" customFormat="1" ht="19.92" customHeight="1">
      <c r="B91" s="167"/>
      <c r="C91" s="168"/>
      <c r="D91" s="127" t="s">
        <v>111</v>
      </c>
      <c r="E91" s="168"/>
      <c r="F91" s="168"/>
      <c r="G91" s="168"/>
      <c r="H91" s="168"/>
      <c r="I91" s="168"/>
      <c r="J91" s="168"/>
      <c r="K91" s="168"/>
      <c r="L91" s="168"/>
      <c r="M91" s="168"/>
      <c r="N91" s="129">
        <f>N197</f>
        <v>0</v>
      </c>
      <c r="O91" s="168"/>
      <c r="P91" s="168"/>
      <c r="Q91" s="168"/>
      <c r="R91" s="169"/>
    </row>
    <row r="92" s="6" customFormat="1" ht="21.84" customHeight="1">
      <c r="B92" s="162"/>
      <c r="C92" s="163"/>
      <c r="D92" s="164" t="s">
        <v>112</v>
      </c>
      <c r="E92" s="163"/>
      <c r="F92" s="163"/>
      <c r="G92" s="163"/>
      <c r="H92" s="163"/>
      <c r="I92" s="163"/>
      <c r="J92" s="163"/>
      <c r="K92" s="163"/>
      <c r="L92" s="163"/>
      <c r="M92" s="163"/>
      <c r="N92" s="170">
        <f>N199</f>
        <v>0</v>
      </c>
      <c r="O92" s="163"/>
      <c r="P92" s="163"/>
      <c r="Q92" s="163"/>
      <c r="R92" s="166"/>
    </row>
    <row r="93" s="1" customFormat="1" ht="21.84" customHeight="1">
      <c r="B93" s="47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9"/>
    </row>
    <row r="94" s="1" customFormat="1" ht="29.28" customHeight="1">
      <c r="B94" s="47"/>
      <c r="C94" s="160" t="s">
        <v>113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161">
        <f>ROUND(N95+N96+N97+N98+N99+N100,2)</f>
        <v>0</v>
      </c>
      <c r="O94" s="171"/>
      <c r="P94" s="171"/>
      <c r="Q94" s="171"/>
      <c r="R94" s="49"/>
      <c r="T94" s="172"/>
      <c r="U94" s="173" t="s">
        <v>40</v>
      </c>
    </row>
    <row r="95" s="1" customFormat="1" ht="18" customHeight="1">
      <c r="B95" s="174"/>
      <c r="C95" s="175"/>
      <c r="D95" s="134" t="s">
        <v>114</v>
      </c>
      <c r="E95" s="176"/>
      <c r="F95" s="176"/>
      <c r="G95" s="176"/>
      <c r="H95" s="176"/>
      <c r="I95" s="175"/>
      <c r="J95" s="175"/>
      <c r="K95" s="175"/>
      <c r="L95" s="175"/>
      <c r="M95" s="175"/>
      <c r="N95" s="128">
        <f>ROUND(N88*T95,2)</f>
        <v>0</v>
      </c>
      <c r="O95" s="177"/>
      <c r="P95" s="177"/>
      <c r="Q95" s="177"/>
      <c r="R95" s="178"/>
      <c r="S95" s="179"/>
      <c r="T95" s="180"/>
      <c r="U95" s="181" t="s">
        <v>43</v>
      </c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82" t="s">
        <v>115</v>
      </c>
      <c r="AZ95" s="179"/>
      <c r="BA95" s="179"/>
      <c r="BB95" s="179"/>
      <c r="BC95" s="179"/>
      <c r="BD95" s="179"/>
      <c r="BE95" s="183">
        <f>IF(U95="základná",N95,0)</f>
        <v>0</v>
      </c>
      <c r="BF95" s="183">
        <f>IF(U95="znížená",N95,0)</f>
        <v>0</v>
      </c>
      <c r="BG95" s="183">
        <f>IF(U95="zákl. prenesená",N95,0)</f>
        <v>0</v>
      </c>
      <c r="BH95" s="183">
        <f>IF(U95="zníž. prenesená",N95,0)</f>
        <v>0</v>
      </c>
      <c r="BI95" s="183">
        <f>IF(U95="nulová",N95,0)</f>
        <v>0</v>
      </c>
      <c r="BJ95" s="182" t="s">
        <v>116</v>
      </c>
      <c r="BK95" s="179"/>
      <c r="BL95" s="179"/>
      <c r="BM95" s="179"/>
    </row>
    <row r="96" s="1" customFormat="1" ht="18" customHeight="1">
      <c r="B96" s="174"/>
      <c r="C96" s="175"/>
      <c r="D96" s="134" t="s">
        <v>117</v>
      </c>
      <c r="E96" s="176"/>
      <c r="F96" s="176"/>
      <c r="G96" s="176"/>
      <c r="H96" s="176"/>
      <c r="I96" s="175"/>
      <c r="J96" s="175"/>
      <c r="K96" s="175"/>
      <c r="L96" s="175"/>
      <c r="M96" s="175"/>
      <c r="N96" s="128">
        <f>ROUND(N88*T96,2)</f>
        <v>0</v>
      </c>
      <c r="O96" s="177"/>
      <c r="P96" s="177"/>
      <c r="Q96" s="177"/>
      <c r="R96" s="178"/>
      <c r="S96" s="179"/>
      <c r="T96" s="180"/>
      <c r="U96" s="181" t="s">
        <v>43</v>
      </c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82" t="s">
        <v>115</v>
      </c>
      <c r="AZ96" s="179"/>
      <c r="BA96" s="179"/>
      <c r="BB96" s="179"/>
      <c r="BC96" s="179"/>
      <c r="BD96" s="179"/>
      <c r="BE96" s="183">
        <f>IF(U96="základná",N96,0)</f>
        <v>0</v>
      </c>
      <c r="BF96" s="183">
        <f>IF(U96="znížená",N96,0)</f>
        <v>0</v>
      </c>
      <c r="BG96" s="183">
        <f>IF(U96="zákl. prenesená",N96,0)</f>
        <v>0</v>
      </c>
      <c r="BH96" s="183">
        <f>IF(U96="zníž. prenesená",N96,0)</f>
        <v>0</v>
      </c>
      <c r="BI96" s="183">
        <f>IF(U96="nulová",N96,0)</f>
        <v>0</v>
      </c>
      <c r="BJ96" s="182" t="s">
        <v>116</v>
      </c>
      <c r="BK96" s="179"/>
      <c r="BL96" s="179"/>
      <c r="BM96" s="179"/>
    </row>
    <row r="97" s="1" customFormat="1" ht="18" customHeight="1">
      <c r="B97" s="174"/>
      <c r="C97" s="175"/>
      <c r="D97" s="134" t="s">
        <v>118</v>
      </c>
      <c r="E97" s="176"/>
      <c r="F97" s="176"/>
      <c r="G97" s="176"/>
      <c r="H97" s="176"/>
      <c r="I97" s="175"/>
      <c r="J97" s="175"/>
      <c r="K97" s="175"/>
      <c r="L97" s="175"/>
      <c r="M97" s="175"/>
      <c r="N97" s="128">
        <f>ROUND(N88*T97,2)</f>
        <v>0</v>
      </c>
      <c r="O97" s="177"/>
      <c r="P97" s="177"/>
      <c r="Q97" s="177"/>
      <c r="R97" s="178"/>
      <c r="S97" s="179"/>
      <c r="T97" s="180"/>
      <c r="U97" s="181" t="s">
        <v>43</v>
      </c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82" t="s">
        <v>115</v>
      </c>
      <c r="AZ97" s="179"/>
      <c r="BA97" s="179"/>
      <c r="BB97" s="179"/>
      <c r="BC97" s="179"/>
      <c r="BD97" s="179"/>
      <c r="BE97" s="183">
        <f>IF(U97="základná",N97,0)</f>
        <v>0</v>
      </c>
      <c r="BF97" s="183">
        <f>IF(U97="znížená",N97,0)</f>
        <v>0</v>
      </c>
      <c r="BG97" s="183">
        <f>IF(U97="zákl. prenesená",N97,0)</f>
        <v>0</v>
      </c>
      <c r="BH97" s="183">
        <f>IF(U97="zníž. prenesená",N97,0)</f>
        <v>0</v>
      </c>
      <c r="BI97" s="183">
        <f>IF(U97="nulová",N97,0)</f>
        <v>0</v>
      </c>
      <c r="BJ97" s="182" t="s">
        <v>116</v>
      </c>
      <c r="BK97" s="179"/>
      <c r="BL97" s="179"/>
      <c r="BM97" s="179"/>
    </row>
    <row r="98" s="1" customFormat="1" ht="18" customHeight="1">
      <c r="B98" s="174"/>
      <c r="C98" s="175"/>
      <c r="D98" s="134" t="s">
        <v>119</v>
      </c>
      <c r="E98" s="176"/>
      <c r="F98" s="176"/>
      <c r="G98" s="176"/>
      <c r="H98" s="176"/>
      <c r="I98" s="175"/>
      <c r="J98" s="175"/>
      <c r="K98" s="175"/>
      <c r="L98" s="175"/>
      <c r="M98" s="175"/>
      <c r="N98" s="128">
        <f>ROUND(N88*T98,2)</f>
        <v>0</v>
      </c>
      <c r="O98" s="177"/>
      <c r="P98" s="177"/>
      <c r="Q98" s="177"/>
      <c r="R98" s="178"/>
      <c r="S98" s="179"/>
      <c r="T98" s="180"/>
      <c r="U98" s="181" t="s">
        <v>43</v>
      </c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82" t="s">
        <v>115</v>
      </c>
      <c r="AZ98" s="179"/>
      <c r="BA98" s="179"/>
      <c r="BB98" s="179"/>
      <c r="BC98" s="179"/>
      <c r="BD98" s="179"/>
      <c r="BE98" s="183">
        <f>IF(U98="základná",N98,0)</f>
        <v>0</v>
      </c>
      <c r="BF98" s="183">
        <f>IF(U98="znížená",N98,0)</f>
        <v>0</v>
      </c>
      <c r="BG98" s="183">
        <f>IF(U98="zákl. prenesená",N98,0)</f>
        <v>0</v>
      </c>
      <c r="BH98" s="183">
        <f>IF(U98="zníž. prenesená",N98,0)</f>
        <v>0</v>
      </c>
      <c r="BI98" s="183">
        <f>IF(U98="nulová",N98,0)</f>
        <v>0</v>
      </c>
      <c r="BJ98" s="182" t="s">
        <v>116</v>
      </c>
      <c r="BK98" s="179"/>
      <c r="BL98" s="179"/>
      <c r="BM98" s="179"/>
    </row>
    <row r="99" s="1" customFormat="1" ht="18" customHeight="1">
      <c r="B99" s="174"/>
      <c r="C99" s="175"/>
      <c r="D99" s="134" t="s">
        <v>120</v>
      </c>
      <c r="E99" s="176"/>
      <c r="F99" s="176"/>
      <c r="G99" s="176"/>
      <c r="H99" s="176"/>
      <c r="I99" s="175"/>
      <c r="J99" s="175"/>
      <c r="K99" s="175"/>
      <c r="L99" s="175"/>
      <c r="M99" s="175"/>
      <c r="N99" s="128">
        <f>ROUND(N88*T99,2)</f>
        <v>0</v>
      </c>
      <c r="O99" s="177"/>
      <c r="P99" s="177"/>
      <c r="Q99" s="177"/>
      <c r="R99" s="178"/>
      <c r="S99" s="179"/>
      <c r="T99" s="180"/>
      <c r="U99" s="181" t="s">
        <v>43</v>
      </c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82" t="s">
        <v>115</v>
      </c>
      <c r="AZ99" s="179"/>
      <c r="BA99" s="179"/>
      <c r="BB99" s="179"/>
      <c r="BC99" s="179"/>
      <c r="BD99" s="179"/>
      <c r="BE99" s="183">
        <f>IF(U99="základná",N99,0)</f>
        <v>0</v>
      </c>
      <c r="BF99" s="183">
        <f>IF(U99="znížená",N99,0)</f>
        <v>0</v>
      </c>
      <c r="BG99" s="183">
        <f>IF(U99="zákl. prenesená",N99,0)</f>
        <v>0</v>
      </c>
      <c r="BH99" s="183">
        <f>IF(U99="zníž. prenesená",N99,0)</f>
        <v>0</v>
      </c>
      <c r="BI99" s="183">
        <f>IF(U99="nulová",N99,0)</f>
        <v>0</v>
      </c>
      <c r="BJ99" s="182" t="s">
        <v>116</v>
      </c>
      <c r="BK99" s="179"/>
      <c r="BL99" s="179"/>
      <c r="BM99" s="179"/>
    </row>
    <row r="100" s="1" customFormat="1" ht="18" customHeight="1">
      <c r="B100" s="174"/>
      <c r="C100" s="175"/>
      <c r="D100" s="176" t="s">
        <v>121</v>
      </c>
      <c r="E100" s="175"/>
      <c r="F100" s="175"/>
      <c r="G100" s="175"/>
      <c r="H100" s="175"/>
      <c r="I100" s="175"/>
      <c r="J100" s="175"/>
      <c r="K100" s="175"/>
      <c r="L100" s="175"/>
      <c r="M100" s="175"/>
      <c r="N100" s="128">
        <f>ROUND(N88*T100,2)</f>
        <v>0</v>
      </c>
      <c r="O100" s="177"/>
      <c r="P100" s="177"/>
      <c r="Q100" s="177"/>
      <c r="R100" s="178"/>
      <c r="S100" s="179"/>
      <c r="T100" s="184"/>
      <c r="U100" s="185" t="s">
        <v>43</v>
      </c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82" t="s">
        <v>122</v>
      </c>
      <c r="AZ100" s="179"/>
      <c r="BA100" s="179"/>
      <c r="BB100" s="179"/>
      <c r="BC100" s="179"/>
      <c r="BD100" s="179"/>
      <c r="BE100" s="183">
        <f>IF(U100="základná",N100,0)</f>
        <v>0</v>
      </c>
      <c r="BF100" s="183">
        <f>IF(U100="znížená",N100,0)</f>
        <v>0</v>
      </c>
      <c r="BG100" s="183">
        <f>IF(U100="zákl. prenesená",N100,0)</f>
        <v>0</v>
      </c>
      <c r="BH100" s="183">
        <f>IF(U100="zníž. prenesená",N100,0)</f>
        <v>0</v>
      </c>
      <c r="BI100" s="183">
        <f>IF(U100="nulová",N100,0)</f>
        <v>0</v>
      </c>
      <c r="BJ100" s="182" t="s">
        <v>116</v>
      </c>
      <c r="BK100" s="179"/>
      <c r="BL100" s="179"/>
      <c r="BM100" s="179"/>
    </row>
    <row r="101" s="1" customFormat="1"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9"/>
    </row>
    <row r="102" s="1" customFormat="1" ht="29.28" customHeight="1">
      <c r="B102" s="47"/>
      <c r="C102" s="141" t="s">
        <v>94</v>
      </c>
      <c r="D102" s="142"/>
      <c r="E102" s="142"/>
      <c r="F102" s="142"/>
      <c r="G102" s="142"/>
      <c r="H102" s="142"/>
      <c r="I102" s="142"/>
      <c r="J102" s="142"/>
      <c r="K102" s="142"/>
      <c r="L102" s="143">
        <f>ROUND(SUM(N88+N94),2)</f>
        <v>0</v>
      </c>
      <c r="M102" s="143"/>
      <c r="N102" s="143"/>
      <c r="O102" s="143"/>
      <c r="P102" s="143"/>
      <c r="Q102" s="143"/>
      <c r="R102" s="49"/>
    </row>
    <row r="103" s="1" customFormat="1" ht="6.96" customHeight="1">
      <c r="B103" s="76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8"/>
    </row>
    <row r="107" s="1" customFormat="1" ht="6.96" customHeight="1">
      <c r="B107" s="79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1"/>
    </row>
    <row r="108" s="1" customFormat="1" ht="36.96" customHeight="1">
      <c r="B108" s="47"/>
      <c r="C108" s="28" t="s">
        <v>123</v>
      </c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</row>
    <row r="109" s="1" customFormat="1" ht="6.96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s="1" customFormat="1" ht="30" customHeight="1">
      <c r="B110" s="47"/>
      <c r="C110" s="39" t="s">
        <v>17</v>
      </c>
      <c r="D110" s="48"/>
      <c r="E110" s="48"/>
      <c r="F110" s="146" t="str">
        <f>F6</f>
        <v>Regenerácia vnútrobloku sídliska na ul. Mallého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48"/>
      <c r="R110" s="49"/>
    </row>
    <row r="111" s="1" customFormat="1" ht="36.96" customHeight="1">
      <c r="B111" s="47"/>
      <c r="C111" s="86" t="s">
        <v>101</v>
      </c>
      <c r="D111" s="48"/>
      <c r="E111" s="48"/>
      <c r="F111" s="88" t="str">
        <f>F7</f>
        <v>01 - SO 01 - Regenerácia zelene vo vnútrobloku sídliska na ul. Mallého</v>
      </c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="1" customFormat="1" ht="6.96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="1" customFormat="1" ht="18" customHeight="1">
      <c r="B113" s="47"/>
      <c r="C113" s="39" t="s">
        <v>21</v>
      </c>
      <c r="D113" s="48"/>
      <c r="E113" s="48"/>
      <c r="F113" s="34" t="str">
        <f>F9</f>
        <v>Skalica</v>
      </c>
      <c r="G113" s="48"/>
      <c r="H113" s="48"/>
      <c r="I113" s="48"/>
      <c r="J113" s="48"/>
      <c r="K113" s="39" t="s">
        <v>23</v>
      </c>
      <c r="L113" s="48"/>
      <c r="M113" s="91" t="str">
        <f>IF(O9="","",O9)</f>
        <v>7. 3. 2018</v>
      </c>
      <c r="N113" s="91"/>
      <c r="O113" s="91"/>
      <c r="P113" s="91"/>
      <c r="Q113" s="48"/>
      <c r="R113" s="49"/>
    </row>
    <row r="114" s="1" customFormat="1" ht="6.96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="1" customFormat="1">
      <c r="B115" s="47"/>
      <c r="C115" s="39" t="s">
        <v>25</v>
      </c>
      <c r="D115" s="48"/>
      <c r="E115" s="48"/>
      <c r="F115" s="34" t="str">
        <f>E12</f>
        <v>Mesto Skalica</v>
      </c>
      <c r="G115" s="48"/>
      <c r="H115" s="48"/>
      <c r="I115" s="48"/>
      <c r="J115" s="48"/>
      <c r="K115" s="39" t="s">
        <v>31</v>
      </c>
      <c r="L115" s="48"/>
      <c r="M115" s="34" t="str">
        <f>E18</f>
        <v xml:space="preserve"> </v>
      </c>
      <c r="N115" s="34"/>
      <c r="O115" s="34"/>
      <c r="P115" s="34"/>
      <c r="Q115" s="34"/>
      <c r="R115" s="49"/>
    </row>
    <row r="116" s="1" customFormat="1" ht="14.4" customHeight="1">
      <c r="B116" s="47"/>
      <c r="C116" s="39" t="s">
        <v>29</v>
      </c>
      <c r="D116" s="48"/>
      <c r="E116" s="48"/>
      <c r="F116" s="34" t="str">
        <f>IF(E15="","",E15)</f>
        <v>Vyplň údaj</v>
      </c>
      <c r="G116" s="48"/>
      <c r="H116" s="48"/>
      <c r="I116" s="48"/>
      <c r="J116" s="48"/>
      <c r="K116" s="39" t="s">
        <v>35</v>
      </c>
      <c r="L116" s="48"/>
      <c r="M116" s="34" t="str">
        <f>E21</f>
        <v xml:space="preserve"> </v>
      </c>
      <c r="N116" s="34"/>
      <c r="O116" s="34"/>
      <c r="P116" s="34"/>
      <c r="Q116" s="34"/>
      <c r="R116" s="49"/>
    </row>
    <row r="117" s="1" customFormat="1" ht="10.32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="8" customFormat="1" ht="29.28" customHeight="1">
      <c r="B118" s="186"/>
      <c r="C118" s="187" t="s">
        <v>124</v>
      </c>
      <c r="D118" s="188" t="s">
        <v>125</v>
      </c>
      <c r="E118" s="188" t="s">
        <v>58</v>
      </c>
      <c r="F118" s="188" t="s">
        <v>126</v>
      </c>
      <c r="G118" s="188"/>
      <c r="H118" s="188"/>
      <c r="I118" s="188"/>
      <c r="J118" s="188" t="s">
        <v>127</v>
      </c>
      <c r="K118" s="188" t="s">
        <v>128</v>
      </c>
      <c r="L118" s="188" t="s">
        <v>129</v>
      </c>
      <c r="M118" s="188"/>
      <c r="N118" s="188" t="s">
        <v>106</v>
      </c>
      <c r="O118" s="188"/>
      <c r="P118" s="188"/>
      <c r="Q118" s="189"/>
      <c r="R118" s="190"/>
      <c r="T118" s="101" t="s">
        <v>130</v>
      </c>
      <c r="U118" s="102" t="s">
        <v>40</v>
      </c>
      <c r="V118" s="102" t="s">
        <v>131</v>
      </c>
      <c r="W118" s="102" t="s">
        <v>132</v>
      </c>
      <c r="X118" s="102" t="s">
        <v>133</v>
      </c>
      <c r="Y118" s="102" t="s">
        <v>134</v>
      </c>
      <c r="Z118" s="102" t="s">
        <v>135</v>
      </c>
      <c r="AA118" s="103" t="s">
        <v>136</v>
      </c>
    </row>
    <row r="119" s="1" customFormat="1" ht="29.28" customHeight="1">
      <c r="B119" s="47"/>
      <c r="C119" s="105" t="s">
        <v>103</v>
      </c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191">
        <f>BK119</f>
        <v>0</v>
      </c>
      <c r="O119" s="192"/>
      <c r="P119" s="192"/>
      <c r="Q119" s="192"/>
      <c r="R119" s="49"/>
      <c r="T119" s="104"/>
      <c r="U119" s="68"/>
      <c r="V119" s="68"/>
      <c r="W119" s="193">
        <f>W120+W199</f>
        <v>0</v>
      </c>
      <c r="X119" s="68"/>
      <c r="Y119" s="193">
        <f>Y120+Y199</f>
        <v>0</v>
      </c>
      <c r="Z119" s="68"/>
      <c r="AA119" s="194">
        <f>AA120+AA199</f>
        <v>0</v>
      </c>
      <c r="AT119" s="23" t="s">
        <v>75</v>
      </c>
      <c r="AU119" s="23" t="s">
        <v>108</v>
      </c>
      <c r="BK119" s="195">
        <f>BK120+BK199</f>
        <v>0</v>
      </c>
    </row>
    <row r="120" s="9" customFormat="1" ht="37.44" customHeight="1">
      <c r="B120" s="196"/>
      <c r="C120" s="197"/>
      <c r="D120" s="198" t="s">
        <v>109</v>
      </c>
      <c r="E120" s="198"/>
      <c r="F120" s="198"/>
      <c r="G120" s="198"/>
      <c r="H120" s="198"/>
      <c r="I120" s="198"/>
      <c r="J120" s="198"/>
      <c r="K120" s="198"/>
      <c r="L120" s="198"/>
      <c r="M120" s="198"/>
      <c r="N120" s="170">
        <f>BK120</f>
        <v>0</v>
      </c>
      <c r="O120" s="199"/>
      <c r="P120" s="199"/>
      <c r="Q120" s="199"/>
      <c r="R120" s="200"/>
      <c r="T120" s="201"/>
      <c r="U120" s="197"/>
      <c r="V120" s="197"/>
      <c r="W120" s="202">
        <f>W121+W197</f>
        <v>0</v>
      </c>
      <c r="X120" s="197"/>
      <c r="Y120" s="202">
        <f>Y121+Y197</f>
        <v>0</v>
      </c>
      <c r="Z120" s="197"/>
      <c r="AA120" s="203">
        <f>AA121+AA197</f>
        <v>0</v>
      </c>
      <c r="AR120" s="204" t="s">
        <v>84</v>
      </c>
      <c r="AT120" s="205" t="s">
        <v>75</v>
      </c>
      <c r="AU120" s="205" t="s">
        <v>76</v>
      </c>
      <c r="AY120" s="204" t="s">
        <v>137</v>
      </c>
      <c r="BK120" s="206">
        <f>BK121+BK197</f>
        <v>0</v>
      </c>
    </row>
    <row r="121" s="9" customFormat="1" ht="19.92" customHeight="1">
      <c r="B121" s="196"/>
      <c r="C121" s="197"/>
      <c r="D121" s="207" t="s">
        <v>110</v>
      </c>
      <c r="E121" s="207"/>
      <c r="F121" s="207"/>
      <c r="G121" s="207"/>
      <c r="H121" s="207"/>
      <c r="I121" s="207"/>
      <c r="J121" s="207"/>
      <c r="K121" s="207"/>
      <c r="L121" s="207"/>
      <c r="M121" s="207"/>
      <c r="N121" s="208">
        <f>BK121</f>
        <v>0</v>
      </c>
      <c r="O121" s="209"/>
      <c r="P121" s="209"/>
      <c r="Q121" s="209"/>
      <c r="R121" s="200"/>
      <c r="T121" s="201"/>
      <c r="U121" s="197"/>
      <c r="V121" s="197"/>
      <c r="W121" s="202">
        <f>SUM(W122:W196)</f>
        <v>0</v>
      </c>
      <c r="X121" s="197"/>
      <c r="Y121" s="202">
        <f>SUM(Y122:Y196)</f>
        <v>0</v>
      </c>
      <c r="Z121" s="197"/>
      <c r="AA121" s="203">
        <f>SUM(AA122:AA196)</f>
        <v>0</v>
      </c>
      <c r="AR121" s="204" t="s">
        <v>84</v>
      </c>
      <c r="AT121" s="205" t="s">
        <v>75</v>
      </c>
      <c r="AU121" s="205" t="s">
        <v>84</v>
      </c>
      <c r="AY121" s="204" t="s">
        <v>137</v>
      </c>
      <c r="BK121" s="206">
        <f>SUM(BK122:BK196)</f>
        <v>0</v>
      </c>
    </row>
    <row r="122" s="1" customFormat="1" ht="25.5" customHeight="1">
      <c r="B122" s="174"/>
      <c r="C122" s="210" t="s">
        <v>84</v>
      </c>
      <c r="D122" s="210" t="s">
        <v>138</v>
      </c>
      <c r="E122" s="211" t="s">
        <v>139</v>
      </c>
      <c r="F122" s="212" t="s">
        <v>140</v>
      </c>
      <c r="G122" s="212"/>
      <c r="H122" s="212"/>
      <c r="I122" s="212"/>
      <c r="J122" s="213" t="s">
        <v>141</v>
      </c>
      <c r="K122" s="214">
        <v>2535</v>
      </c>
      <c r="L122" s="215">
        <v>0</v>
      </c>
      <c r="M122" s="215"/>
      <c r="N122" s="214">
        <f>ROUND(L122*K122,3)</f>
        <v>0</v>
      </c>
      <c r="O122" s="214"/>
      <c r="P122" s="214"/>
      <c r="Q122" s="214"/>
      <c r="R122" s="178"/>
      <c r="T122" s="216" t="s">
        <v>5</v>
      </c>
      <c r="U122" s="57" t="s">
        <v>43</v>
      </c>
      <c r="V122" s="48"/>
      <c r="W122" s="217">
        <f>V122*K122</f>
        <v>0</v>
      </c>
      <c r="X122" s="217">
        <v>0</v>
      </c>
      <c r="Y122" s="217">
        <f>X122*K122</f>
        <v>0</v>
      </c>
      <c r="Z122" s="217">
        <v>0</v>
      </c>
      <c r="AA122" s="218">
        <f>Z122*K122</f>
        <v>0</v>
      </c>
      <c r="AR122" s="23" t="s">
        <v>142</v>
      </c>
      <c r="AT122" s="23" t="s">
        <v>138</v>
      </c>
      <c r="AU122" s="23" t="s">
        <v>116</v>
      </c>
      <c r="AY122" s="23" t="s">
        <v>137</v>
      </c>
      <c r="BE122" s="133">
        <f>IF(U122="základná",N122,0)</f>
        <v>0</v>
      </c>
      <c r="BF122" s="133">
        <f>IF(U122="znížená",N122,0)</f>
        <v>0</v>
      </c>
      <c r="BG122" s="133">
        <f>IF(U122="zákl. prenesená",N122,0)</f>
        <v>0</v>
      </c>
      <c r="BH122" s="133">
        <f>IF(U122="zníž. prenesená",N122,0)</f>
        <v>0</v>
      </c>
      <c r="BI122" s="133">
        <f>IF(U122="nulová",N122,0)</f>
        <v>0</v>
      </c>
      <c r="BJ122" s="23" t="s">
        <v>116</v>
      </c>
      <c r="BK122" s="219">
        <f>ROUND(L122*K122,3)</f>
        <v>0</v>
      </c>
      <c r="BL122" s="23" t="s">
        <v>142</v>
      </c>
      <c r="BM122" s="23" t="s">
        <v>116</v>
      </c>
    </row>
    <row r="123" s="10" customFormat="1" ht="25.5" customHeight="1">
      <c r="B123" s="220"/>
      <c r="C123" s="221"/>
      <c r="D123" s="221"/>
      <c r="E123" s="222" t="s">
        <v>5</v>
      </c>
      <c r="F123" s="223" t="s">
        <v>143</v>
      </c>
      <c r="G123" s="224"/>
      <c r="H123" s="224"/>
      <c r="I123" s="224"/>
      <c r="J123" s="221"/>
      <c r="K123" s="222" t="s">
        <v>5</v>
      </c>
      <c r="L123" s="221"/>
      <c r="M123" s="221"/>
      <c r="N123" s="221"/>
      <c r="O123" s="221"/>
      <c r="P123" s="221"/>
      <c r="Q123" s="221"/>
      <c r="R123" s="225"/>
      <c r="T123" s="226"/>
      <c r="U123" s="221"/>
      <c r="V123" s="221"/>
      <c r="W123" s="221"/>
      <c r="X123" s="221"/>
      <c r="Y123" s="221"/>
      <c r="Z123" s="221"/>
      <c r="AA123" s="227"/>
      <c r="AT123" s="228" t="s">
        <v>144</v>
      </c>
      <c r="AU123" s="228" t="s">
        <v>116</v>
      </c>
      <c r="AV123" s="10" t="s">
        <v>84</v>
      </c>
      <c r="AW123" s="10" t="s">
        <v>33</v>
      </c>
      <c r="AX123" s="10" t="s">
        <v>76</v>
      </c>
      <c r="AY123" s="228" t="s">
        <v>137</v>
      </c>
    </row>
    <row r="124" s="11" customFormat="1" ht="16.5" customHeight="1">
      <c r="B124" s="229"/>
      <c r="C124" s="230"/>
      <c r="D124" s="230"/>
      <c r="E124" s="231" t="s">
        <v>5</v>
      </c>
      <c r="F124" s="232" t="s">
        <v>145</v>
      </c>
      <c r="G124" s="230"/>
      <c r="H124" s="230"/>
      <c r="I124" s="230"/>
      <c r="J124" s="230"/>
      <c r="K124" s="233">
        <v>2535</v>
      </c>
      <c r="L124" s="230"/>
      <c r="M124" s="230"/>
      <c r="N124" s="230"/>
      <c r="O124" s="230"/>
      <c r="P124" s="230"/>
      <c r="Q124" s="230"/>
      <c r="R124" s="234"/>
      <c r="T124" s="235"/>
      <c r="U124" s="230"/>
      <c r="V124" s="230"/>
      <c r="W124" s="230"/>
      <c r="X124" s="230"/>
      <c r="Y124" s="230"/>
      <c r="Z124" s="230"/>
      <c r="AA124" s="236"/>
      <c r="AT124" s="237" t="s">
        <v>144</v>
      </c>
      <c r="AU124" s="237" t="s">
        <v>116</v>
      </c>
      <c r="AV124" s="11" t="s">
        <v>116</v>
      </c>
      <c r="AW124" s="11" t="s">
        <v>33</v>
      </c>
      <c r="AX124" s="11" t="s">
        <v>76</v>
      </c>
      <c r="AY124" s="237" t="s">
        <v>137</v>
      </c>
    </row>
    <row r="125" s="12" customFormat="1" ht="16.5" customHeight="1">
      <c r="B125" s="238"/>
      <c r="C125" s="239"/>
      <c r="D125" s="239"/>
      <c r="E125" s="240" t="s">
        <v>5</v>
      </c>
      <c r="F125" s="241" t="s">
        <v>146</v>
      </c>
      <c r="G125" s="239"/>
      <c r="H125" s="239"/>
      <c r="I125" s="239"/>
      <c r="J125" s="239"/>
      <c r="K125" s="242">
        <v>2535</v>
      </c>
      <c r="L125" s="239"/>
      <c r="M125" s="239"/>
      <c r="N125" s="239"/>
      <c r="O125" s="239"/>
      <c r="P125" s="239"/>
      <c r="Q125" s="239"/>
      <c r="R125" s="243"/>
      <c r="T125" s="244"/>
      <c r="U125" s="239"/>
      <c r="V125" s="239"/>
      <c r="W125" s="239"/>
      <c r="X125" s="239"/>
      <c r="Y125" s="239"/>
      <c r="Z125" s="239"/>
      <c r="AA125" s="245"/>
      <c r="AT125" s="246" t="s">
        <v>144</v>
      </c>
      <c r="AU125" s="246" t="s">
        <v>116</v>
      </c>
      <c r="AV125" s="12" t="s">
        <v>142</v>
      </c>
      <c r="AW125" s="12" t="s">
        <v>33</v>
      </c>
      <c r="AX125" s="12" t="s">
        <v>84</v>
      </c>
      <c r="AY125" s="246" t="s">
        <v>137</v>
      </c>
    </row>
    <row r="126" s="1" customFormat="1" ht="16.5" customHeight="1">
      <c r="B126" s="174"/>
      <c r="C126" s="247" t="s">
        <v>116</v>
      </c>
      <c r="D126" s="247" t="s">
        <v>147</v>
      </c>
      <c r="E126" s="248" t="s">
        <v>148</v>
      </c>
      <c r="F126" s="249" t="s">
        <v>149</v>
      </c>
      <c r="G126" s="249"/>
      <c r="H126" s="249"/>
      <c r="I126" s="249"/>
      <c r="J126" s="250" t="s">
        <v>150</v>
      </c>
      <c r="K126" s="251">
        <v>78.331999999999994</v>
      </c>
      <c r="L126" s="252">
        <v>0</v>
      </c>
      <c r="M126" s="252"/>
      <c r="N126" s="251">
        <f>ROUND(L126*K126,3)</f>
        <v>0</v>
      </c>
      <c r="O126" s="214"/>
      <c r="P126" s="214"/>
      <c r="Q126" s="214"/>
      <c r="R126" s="178"/>
      <c r="T126" s="216" t="s">
        <v>5</v>
      </c>
      <c r="U126" s="57" t="s">
        <v>43</v>
      </c>
      <c r="V126" s="48"/>
      <c r="W126" s="217">
        <f>V126*K126</f>
        <v>0</v>
      </c>
      <c r="X126" s="217">
        <v>0</v>
      </c>
      <c r="Y126" s="217">
        <f>X126*K126</f>
        <v>0</v>
      </c>
      <c r="Z126" s="217">
        <v>0</v>
      </c>
      <c r="AA126" s="218">
        <f>Z126*K126</f>
        <v>0</v>
      </c>
      <c r="AR126" s="23" t="s">
        <v>151</v>
      </c>
      <c r="AT126" s="23" t="s">
        <v>147</v>
      </c>
      <c r="AU126" s="23" t="s">
        <v>116</v>
      </c>
      <c r="AY126" s="23" t="s">
        <v>137</v>
      </c>
      <c r="BE126" s="133">
        <f>IF(U126="základná",N126,0)</f>
        <v>0</v>
      </c>
      <c r="BF126" s="133">
        <f>IF(U126="znížená",N126,0)</f>
        <v>0</v>
      </c>
      <c r="BG126" s="133">
        <f>IF(U126="zákl. prenesená",N126,0)</f>
        <v>0</v>
      </c>
      <c r="BH126" s="133">
        <f>IF(U126="zníž. prenesená",N126,0)</f>
        <v>0</v>
      </c>
      <c r="BI126" s="133">
        <f>IF(U126="nulová",N126,0)</f>
        <v>0</v>
      </c>
      <c r="BJ126" s="23" t="s">
        <v>116</v>
      </c>
      <c r="BK126" s="219">
        <f>ROUND(L126*K126,3)</f>
        <v>0</v>
      </c>
      <c r="BL126" s="23" t="s">
        <v>142</v>
      </c>
      <c r="BM126" s="23" t="s">
        <v>142</v>
      </c>
    </row>
    <row r="127" s="1" customFormat="1" ht="25.5" customHeight="1">
      <c r="B127" s="174"/>
      <c r="C127" s="210" t="s">
        <v>152</v>
      </c>
      <c r="D127" s="210" t="s">
        <v>138</v>
      </c>
      <c r="E127" s="211" t="s">
        <v>153</v>
      </c>
      <c r="F127" s="212" t="s">
        <v>154</v>
      </c>
      <c r="G127" s="212"/>
      <c r="H127" s="212"/>
      <c r="I127" s="212"/>
      <c r="J127" s="213" t="s">
        <v>141</v>
      </c>
      <c r="K127" s="214">
        <v>287</v>
      </c>
      <c r="L127" s="215">
        <v>0</v>
      </c>
      <c r="M127" s="215"/>
      <c r="N127" s="214">
        <f>ROUND(L127*K127,3)</f>
        <v>0</v>
      </c>
      <c r="O127" s="214"/>
      <c r="P127" s="214"/>
      <c r="Q127" s="214"/>
      <c r="R127" s="178"/>
      <c r="T127" s="216" t="s">
        <v>5</v>
      </c>
      <c r="U127" s="57" t="s">
        <v>43</v>
      </c>
      <c r="V127" s="48"/>
      <c r="W127" s="217">
        <f>V127*K127</f>
        <v>0</v>
      </c>
      <c r="X127" s="217">
        <v>0</v>
      </c>
      <c r="Y127" s="217">
        <f>X127*K127</f>
        <v>0</v>
      </c>
      <c r="Z127" s="217">
        <v>0</v>
      </c>
      <c r="AA127" s="218">
        <f>Z127*K127</f>
        <v>0</v>
      </c>
      <c r="AR127" s="23" t="s">
        <v>142</v>
      </c>
      <c r="AT127" s="23" t="s">
        <v>138</v>
      </c>
      <c r="AU127" s="23" t="s">
        <v>116</v>
      </c>
      <c r="AY127" s="23" t="s">
        <v>137</v>
      </c>
      <c r="BE127" s="133">
        <f>IF(U127="základná",N127,0)</f>
        <v>0</v>
      </c>
      <c r="BF127" s="133">
        <f>IF(U127="znížená",N127,0)</f>
        <v>0</v>
      </c>
      <c r="BG127" s="133">
        <f>IF(U127="zákl. prenesená",N127,0)</f>
        <v>0</v>
      </c>
      <c r="BH127" s="133">
        <f>IF(U127="zníž. prenesená",N127,0)</f>
        <v>0</v>
      </c>
      <c r="BI127" s="133">
        <f>IF(U127="nulová",N127,0)</f>
        <v>0</v>
      </c>
      <c r="BJ127" s="23" t="s">
        <v>116</v>
      </c>
      <c r="BK127" s="219">
        <f>ROUND(L127*K127,3)</f>
        <v>0</v>
      </c>
      <c r="BL127" s="23" t="s">
        <v>142</v>
      </c>
      <c r="BM127" s="23" t="s">
        <v>155</v>
      </c>
    </row>
    <row r="128" s="1" customFormat="1" ht="16.5" customHeight="1">
      <c r="B128" s="174"/>
      <c r="C128" s="247" t="s">
        <v>142</v>
      </c>
      <c r="D128" s="247" t="s">
        <v>147</v>
      </c>
      <c r="E128" s="248" t="s">
        <v>156</v>
      </c>
      <c r="F128" s="249" t="s">
        <v>157</v>
      </c>
      <c r="G128" s="249"/>
      <c r="H128" s="249"/>
      <c r="I128" s="249"/>
      <c r="J128" s="250" t="s">
        <v>150</v>
      </c>
      <c r="K128" s="251">
        <v>8.8680000000000003</v>
      </c>
      <c r="L128" s="252">
        <v>0</v>
      </c>
      <c r="M128" s="252"/>
      <c r="N128" s="251">
        <f>ROUND(L128*K128,3)</f>
        <v>0</v>
      </c>
      <c r="O128" s="214"/>
      <c r="P128" s="214"/>
      <c r="Q128" s="214"/>
      <c r="R128" s="178"/>
      <c r="T128" s="216" t="s">
        <v>5</v>
      </c>
      <c r="U128" s="57" t="s">
        <v>43</v>
      </c>
      <c r="V128" s="48"/>
      <c r="W128" s="217">
        <f>V128*K128</f>
        <v>0</v>
      </c>
      <c r="X128" s="217">
        <v>0</v>
      </c>
      <c r="Y128" s="217">
        <f>X128*K128</f>
        <v>0</v>
      </c>
      <c r="Z128" s="217">
        <v>0</v>
      </c>
      <c r="AA128" s="218">
        <f>Z128*K128</f>
        <v>0</v>
      </c>
      <c r="AR128" s="23" t="s">
        <v>151</v>
      </c>
      <c r="AT128" s="23" t="s">
        <v>147</v>
      </c>
      <c r="AU128" s="23" t="s">
        <v>116</v>
      </c>
      <c r="AY128" s="23" t="s">
        <v>137</v>
      </c>
      <c r="BE128" s="133">
        <f>IF(U128="základná",N128,0)</f>
        <v>0</v>
      </c>
      <c r="BF128" s="133">
        <f>IF(U128="znížená",N128,0)</f>
        <v>0</v>
      </c>
      <c r="BG128" s="133">
        <f>IF(U128="zákl. prenesená",N128,0)</f>
        <v>0</v>
      </c>
      <c r="BH128" s="133">
        <f>IF(U128="zníž. prenesená",N128,0)</f>
        <v>0</v>
      </c>
      <c r="BI128" s="133">
        <f>IF(U128="nulová",N128,0)</f>
        <v>0</v>
      </c>
      <c r="BJ128" s="23" t="s">
        <v>116</v>
      </c>
      <c r="BK128" s="219">
        <f>ROUND(L128*K128,3)</f>
        <v>0</v>
      </c>
      <c r="BL128" s="23" t="s">
        <v>142</v>
      </c>
      <c r="BM128" s="23" t="s">
        <v>151</v>
      </c>
    </row>
    <row r="129" s="1" customFormat="1" ht="25.5" customHeight="1">
      <c r="B129" s="174"/>
      <c r="C129" s="210" t="s">
        <v>158</v>
      </c>
      <c r="D129" s="210" t="s">
        <v>138</v>
      </c>
      <c r="E129" s="211" t="s">
        <v>159</v>
      </c>
      <c r="F129" s="212" t="s">
        <v>160</v>
      </c>
      <c r="G129" s="212"/>
      <c r="H129" s="212"/>
      <c r="I129" s="212"/>
      <c r="J129" s="213" t="s">
        <v>141</v>
      </c>
      <c r="K129" s="214">
        <v>699</v>
      </c>
      <c r="L129" s="215">
        <v>0</v>
      </c>
      <c r="M129" s="215"/>
      <c r="N129" s="214">
        <f>ROUND(L129*K129,3)</f>
        <v>0</v>
      </c>
      <c r="O129" s="214"/>
      <c r="P129" s="214"/>
      <c r="Q129" s="214"/>
      <c r="R129" s="178"/>
      <c r="T129" s="216" t="s">
        <v>5</v>
      </c>
      <c r="U129" s="57" t="s">
        <v>43</v>
      </c>
      <c r="V129" s="48"/>
      <c r="W129" s="217">
        <f>V129*K129</f>
        <v>0</v>
      </c>
      <c r="X129" s="217">
        <v>0</v>
      </c>
      <c r="Y129" s="217">
        <f>X129*K129</f>
        <v>0</v>
      </c>
      <c r="Z129" s="217">
        <v>0</v>
      </c>
      <c r="AA129" s="218">
        <f>Z129*K129</f>
        <v>0</v>
      </c>
      <c r="AR129" s="23" t="s">
        <v>142</v>
      </c>
      <c r="AT129" s="23" t="s">
        <v>138</v>
      </c>
      <c r="AU129" s="23" t="s">
        <v>116</v>
      </c>
      <c r="AY129" s="23" t="s">
        <v>137</v>
      </c>
      <c r="BE129" s="133">
        <f>IF(U129="základná",N129,0)</f>
        <v>0</v>
      </c>
      <c r="BF129" s="133">
        <f>IF(U129="znížená",N129,0)</f>
        <v>0</v>
      </c>
      <c r="BG129" s="133">
        <f>IF(U129="zákl. prenesená",N129,0)</f>
        <v>0</v>
      </c>
      <c r="BH129" s="133">
        <f>IF(U129="zníž. prenesená",N129,0)</f>
        <v>0</v>
      </c>
      <c r="BI129" s="133">
        <f>IF(U129="nulová",N129,0)</f>
        <v>0</v>
      </c>
      <c r="BJ129" s="23" t="s">
        <v>116</v>
      </c>
      <c r="BK129" s="219">
        <f>ROUND(L129*K129,3)</f>
        <v>0</v>
      </c>
      <c r="BL129" s="23" t="s">
        <v>142</v>
      </c>
      <c r="BM129" s="23" t="s">
        <v>161</v>
      </c>
    </row>
    <row r="130" s="10" customFormat="1" ht="16.5" customHeight="1">
      <c r="B130" s="220"/>
      <c r="C130" s="221"/>
      <c r="D130" s="221"/>
      <c r="E130" s="222" t="s">
        <v>5</v>
      </c>
      <c r="F130" s="223" t="s">
        <v>162</v>
      </c>
      <c r="G130" s="224"/>
      <c r="H130" s="224"/>
      <c r="I130" s="224"/>
      <c r="J130" s="221"/>
      <c r="K130" s="222" t="s">
        <v>5</v>
      </c>
      <c r="L130" s="221"/>
      <c r="M130" s="221"/>
      <c r="N130" s="221"/>
      <c r="O130" s="221"/>
      <c r="P130" s="221"/>
      <c r="Q130" s="221"/>
      <c r="R130" s="225"/>
      <c r="T130" s="226"/>
      <c r="U130" s="221"/>
      <c r="V130" s="221"/>
      <c r="W130" s="221"/>
      <c r="X130" s="221"/>
      <c r="Y130" s="221"/>
      <c r="Z130" s="221"/>
      <c r="AA130" s="227"/>
      <c r="AT130" s="228" t="s">
        <v>144</v>
      </c>
      <c r="AU130" s="228" t="s">
        <v>116</v>
      </c>
      <c r="AV130" s="10" t="s">
        <v>84</v>
      </c>
      <c r="AW130" s="10" t="s">
        <v>33</v>
      </c>
      <c r="AX130" s="10" t="s">
        <v>76</v>
      </c>
      <c r="AY130" s="228" t="s">
        <v>137</v>
      </c>
    </row>
    <row r="131" s="11" customFormat="1" ht="16.5" customHeight="1">
      <c r="B131" s="229"/>
      <c r="C131" s="230"/>
      <c r="D131" s="230"/>
      <c r="E131" s="231" t="s">
        <v>5</v>
      </c>
      <c r="F131" s="232" t="s">
        <v>163</v>
      </c>
      <c r="G131" s="230"/>
      <c r="H131" s="230"/>
      <c r="I131" s="230"/>
      <c r="J131" s="230"/>
      <c r="K131" s="233">
        <v>699</v>
      </c>
      <c r="L131" s="230"/>
      <c r="M131" s="230"/>
      <c r="N131" s="230"/>
      <c r="O131" s="230"/>
      <c r="P131" s="230"/>
      <c r="Q131" s="230"/>
      <c r="R131" s="234"/>
      <c r="T131" s="235"/>
      <c r="U131" s="230"/>
      <c r="V131" s="230"/>
      <c r="W131" s="230"/>
      <c r="X131" s="230"/>
      <c r="Y131" s="230"/>
      <c r="Z131" s="230"/>
      <c r="AA131" s="236"/>
      <c r="AT131" s="237" t="s">
        <v>144</v>
      </c>
      <c r="AU131" s="237" t="s">
        <v>116</v>
      </c>
      <c r="AV131" s="11" t="s">
        <v>116</v>
      </c>
      <c r="AW131" s="11" t="s">
        <v>33</v>
      </c>
      <c r="AX131" s="11" t="s">
        <v>76</v>
      </c>
      <c r="AY131" s="237" t="s">
        <v>137</v>
      </c>
    </row>
    <row r="132" s="12" customFormat="1" ht="16.5" customHeight="1">
      <c r="B132" s="238"/>
      <c r="C132" s="239"/>
      <c r="D132" s="239"/>
      <c r="E132" s="240" t="s">
        <v>5</v>
      </c>
      <c r="F132" s="241" t="s">
        <v>146</v>
      </c>
      <c r="G132" s="239"/>
      <c r="H132" s="239"/>
      <c r="I132" s="239"/>
      <c r="J132" s="239"/>
      <c r="K132" s="242">
        <v>699</v>
      </c>
      <c r="L132" s="239"/>
      <c r="M132" s="239"/>
      <c r="N132" s="239"/>
      <c r="O132" s="239"/>
      <c r="P132" s="239"/>
      <c r="Q132" s="239"/>
      <c r="R132" s="243"/>
      <c r="T132" s="244"/>
      <c r="U132" s="239"/>
      <c r="V132" s="239"/>
      <c r="W132" s="239"/>
      <c r="X132" s="239"/>
      <c r="Y132" s="239"/>
      <c r="Z132" s="239"/>
      <c r="AA132" s="245"/>
      <c r="AT132" s="246" t="s">
        <v>144</v>
      </c>
      <c r="AU132" s="246" t="s">
        <v>116</v>
      </c>
      <c r="AV132" s="12" t="s">
        <v>142</v>
      </c>
      <c r="AW132" s="12" t="s">
        <v>33</v>
      </c>
      <c r="AX132" s="12" t="s">
        <v>84</v>
      </c>
      <c r="AY132" s="246" t="s">
        <v>137</v>
      </c>
    </row>
    <row r="133" s="1" customFormat="1" ht="38.25" customHeight="1">
      <c r="B133" s="174"/>
      <c r="C133" s="210" t="s">
        <v>155</v>
      </c>
      <c r="D133" s="210" t="s">
        <v>138</v>
      </c>
      <c r="E133" s="211" t="s">
        <v>164</v>
      </c>
      <c r="F133" s="212" t="s">
        <v>165</v>
      </c>
      <c r="G133" s="212"/>
      <c r="H133" s="212"/>
      <c r="I133" s="212"/>
      <c r="J133" s="213" t="s">
        <v>166</v>
      </c>
      <c r="K133" s="214">
        <v>2060</v>
      </c>
      <c r="L133" s="215">
        <v>0</v>
      </c>
      <c r="M133" s="215"/>
      <c r="N133" s="214">
        <f>ROUND(L133*K133,3)</f>
        <v>0</v>
      </c>
      <c r="O133" s="214"/>
      <c r="P133" s="214"/>
      <c r="Q133" s="214"/>
      <c r="R133" s="178"/>
      <c r="T133" s="216" t="s">
        <v>5</v>
      </c>
      <c r="U133" s="57" t="s">
        <v>43</v>
      </c>
      <c r="V133" s="48"/>
      <c r="W133" s="217">
        <f>V133*K133</f>
        <v>0</v>
      </c>
      <c r="X133" s="217">
        <v>0</v>
      </c>
      <c r="Y133" s="217">
        <f>X133*K133</f>
        <v>0</v>
      </c>
      <c r="Z133" s="217">
        <v>0</v>
      </c>
      <c r="AA133" s="218">
        <f>Z133*K133</f>
        <v>0</v>
      </c>
      <c r="AR133" s="23" t="s">
        <v>142</v>
      </c>
      <c r="AT133" s="23" t="s">
        <v>138</v>
      </c>
      <c r="AU133" s="23" t="s">
        <v>116</v>
      </c>
      <c r="AY133" s="23" t="s">
        <v>137</v>
      </c>
      <c r="BE133" s="133">
        <f>IF(U133="základná",N133,0)</f>
        <v>0</v>
      </c>
      <c r="BF133" s="133">
        <f>IF(U133="znížená",N133,0)</f>
        <v>0</v>
      </c>
      <c r="BG133" s="133">
        <f>IF(U133="zákl. prenesená",N133,0)</f>
        <v>0</v>
      </c>
      <c r="BH133" s="133">
        <f>IF(U133="zníž. prenesená",N133,0)</f>
        <v>0</v>
      </c>
      <c r="BI133" s="133">
        <f>IF(U133="nulová",N133,0)</f>
        <v>0</v>
      </c>
      <c r="BJ133" s="23" t="s">
        <v>116</v>
      </c>
      <c r="BK133" s="219">
        <f>ROUND(L133*K133,3)</f>
        <v>0</v>
      </c>
      <c r="BL133" s="23" t="s">
        <v>142</v>
      </c>
      <c r="BM133" s="23" t="s">
        <v>167</v>
      </c>
    </row>
    <row r="134" s="10" customFormat="1" ht="16.5" customHeight="1">
      <c r="B134" s="220"/>
      <c r="C134" s="221"/>
      <c r="D134" s="221"/>
      <c r="E134" s="222" t="s">
        <v>5</v>
      </c>
      <c r="F134" s="223" t="s">
        <v>168</v>
      </c>
      <c r="G134" s="224"/>
      <c r="H134" s="224"/>
      <c r="I134" s="224"/>
      <c r="J134" s="221"/>
      <c r="K134" s="222" t="s">
        <v>5</v>
      </c>
      <c r="L134" s="221"/>
      <c r="M134" s="221"/>
      <c r="N134" s="221"/>
      <c r="O134" s="221"/>
      <c r="P134" s="221"/>
      <c r="Q134" s="221"/>
      <c r="R134" s="225"/>
      <c r="T134" s="226"/>
      <c r="U134" s="221"/>
      <c r="V134" s="221"/>
      <c r="W134" s="221"/>
      <c r="X134" s="221"/>
      <c r="Y134" s="221"/>
      <c r="Z134" s="221"/>
      <c r="AA134" s="227"/>
      <c r="AT134" s="228" t="s">
        <v>144</v>
      </c>
      <c r="AU134" s="228" t="s">
        <v>116</v>
      </c>
      <c r="AV134" s="10" t="s">
        <v>84</v>
      </c>
      <c r="AW134" s="10" t="s">
        <v>33</v>
      </c>
      <c r="AX134" s="10" t="s">
        <v>76</v>
      </c>
      <c r="AY134" s="228" t="s">
        <v>137</v>
      </c>
    </row>
    <row r="135" s="11" customFormat="1" ht="16.5" customHeight="1">
      <c r="B135" s="229"/>
      <c r="C135" s="230"/>
      <c r="D135" s="230"/>
      <c r="E135" s="231" t="s">
        <v>5</v>
      </c>
      <c r="F135" s="232" t="s">
        <v>169</v>
      </c>
      <c r="G135" s="230"/>
      <c r="H135" s="230"/>
      <c r="I135" s="230"/>
      <c r="J135" s="230"/>
      <c r="K135" s="233">
        <v>2060</v>
      </c>
      <c r="L135" s="230"/>
      <c r="M135" s="230"/>
      <c r="N135" s="230"/>
      <c r="O135" s="230"/>
      <c r="P135" s="230"/>
      <c r="Q135" s="230"/>
      <c r="R135" s="234"/>
      <c r="T135" s="235"/>
      <c r="U135" s="230"/>
      <c r="V135" s="230"/>
      <c r="W135" s="230"/>
      <c r="X135" s="230"/>
      <c r="Y135" s="230"/>
      <c r="Z135" s="230"/>
      <c r="AA135" s="236"/>
      <c r="AT135" s="237" t="s">
        <v>144</v>
      </c>
      <c r="AU135" s="237" t="s">
        <v>116</v>
      </c>
      <c r="AV135" s="11" t="s">
        <v>116</v>
      </c>
      <c r="AW135" s="11" t="s">
        <v>33</v>
      </c>
      <c r="AX135" s="11" t="s">
        <v>76</v>
      </c>
      <c r="AY135" s="237" t="s">
        <v>137</v>
      </c>
    </row>
    <row r="136" s="12" customFormat="1" ht="16.5" customHeight="1">
      <c r="B136" s="238"/>
      <c r="C136" s="239"/>
      <c r="D136" s="239"/>
      <c r="E136" s="240" t="s">
        <v>5</v>
      </c>
      <c r="F136" s="241" t="s">
        <v>146</v>
      </c>
      <c r="G136" s="239"/>
      <c r="H136" s="239"/>
      <c r="I136" s="239"/>
      <c r="J136" s="239"/>
      <c r="K136" s="242">
        <v>2060</v>
      </c>
      <c r="L136" s="239"/>
      <c r="M136" s="239"/>
      <c r="N136" s="239"/>
      <c r="O136" s="239"/>
      <c r="P136" s="239"/>
      <c r="Q136" s="239"/>
      <c r="R136" s="243"/>
      <c r="T136" s="244"/>
      <c r="U136" s="239"/>
      <c r="V136" s="239"/>
      <c r="W136" s="239"/>
      <c r="X136" s="239"/>
      <c r="Y136" s="239"/>
      <c r="Z136" s="239"/>
      <c r="AA136" s="245"/>
      <c r="AT136" s="246" t="s">
        <v>144</v>
      </c>
      <c r="AU136" s="246" t="s">
        <v>116</v>
      </c>
      <c r="AV136" s="12" t="s">
        <v>142</v>
      </c>
      <c r="AW136" s="12" t="s">
        <v>33</v>
      </c>
      <c r="AX136" s="12" t="s">
        <v>84</v>
      </c>
      <c r="AY136" s="246" t="s">
        <v>137</v>
      </c>
    </row>
    <row r="137" s="1" customFormat="1" ht="16.5" customHeight="1">
      <c r="B137" s="174"/>
      <c r="C137" s="247" t="s">
        <v>170</v>
      </c>
      <c r="D137" s="247" t="s">
        <v>147</v>
      </c>
      <c r="E137" s="248" t="s">
        <v>171</v>
      </c>
      <c r="F137" s="249" t="s">
        <v>172</v>
      </c>
      <c r="G137" s="249"/>
      <c r="H137" s="249"/>
      <c r="I137" s="249"/>
      <c r="J137" s="250" t="s">
        <v>166</v>
      </c>
      <c r="K137" s="251">
        <v>2060</v>
      </c>
      <c r="L137" s="252">
        <v>0</v>
      </c>
      <c r="M137" s="252"/>
      <c r="N137" s="251">
        <f>ROUND(L137*K137,3)</f>
        <v>0</v>
      </c>
      <c r="O137" s="214"/>
      <c r="P137" s="214"/>
      <c r="Q137" s="214"/>
      <c r="R137" s="178"/>
      <c r="T137" s="216" t="s">
        <v>5</v>
      </c>
      <c r="U137" s="57" t="s">
        <v>43</v>
      </c>
      <c r="V137" s="48"/>
      <c r="W137" s="217">
        <f>V137*K137</f>
        <v>0</v>
      </c>
      <c r="X137" s="217">
        <v>0</v>
      </c>
      <c r="Y137" s="217">
        <f>X137*K137</f>
        <v>0</v>
      </c>
      <c r="Z137" s="217">
        <v>0</v>
      </c>
      <c r="AA137" s="218">
        <f>Z137*K137</f>
        <v>0</v>
      </c>
      <c r="AR137" s="23" t="s">
        <v>151</v>
      </c>
      <c r="AT137" s="23" t="s">
        <v>147</v>
      </c>
      <c r="AU137" s="23" t="s">
        <v>116</v>
      </c>
      <c r="AY137" s="23" t="s">
        <v>137</v>
      </c>
      <c r="BE137" s="133">
        <f>IF(U137="základná",N137,0)</f>
        <v>0</v>
      </c>
      <c r="BF137" s="133">
        <f>IF(U137="znížená",N137,0)</f>
        <v>0</v>
      </c>
      <c r="BG137" s="133">
        <f>IF(U137="zákl. prenesená",N137,0)</f>
        <v>0</v>
      </c>
      <c r="BH137" s="133">
        <f>IF(U137="zníž. prenesená",N137,0)</f>
        <v>0</v>
      </c>
      <c r="BI137" s="133">
        <f>IF(U137="nulová",N137,0)</f>
        <v>0</v>
      </c>
      <c r="BJ137" s="23" t="s">
        <v>116</v>
      </c>
      <c r="BK137" s="219">
        <f>ROUND(L137*K137,3)</f>
        <v>0</v>
      </c>
      <c r="BL137" s="23" t="s">
        <v>142</v>
      </c>
      <c r="BM137" s="23" t="s">
        <v>173</v>
      </c>
    </row>
    <row r="138" s="1" customFormat="1" ht="25.5" customHeight="1">
      <c r="B138" s="174"/>
      <c r="C138" s="210" t="s">
        <v>151</v>
      </c>
      <c r="D138" s="210" t="s">
        <v>138</v>
      </c>
      <c r="E138" s="211" t="s">
        <v>174</v>
      </c>
      <c r="F138" s="212" t="s">
        <v>175</v>
      </c>
      <c r="G138" s="212"/>
      <c r="H138" s="212"/>
      <c r="I138" s="212"/>
      <c r="J138" s="213" t="s">
        <v>141</v>
      </c>
      <c r="K138" s="214">
        <v>699</v>
      </c>
      <c r="L138" s="215">
        <v>0</v>
      </c>
      <c r="M138" s="215"/>
      <c r="N138" s="214">
        <f>ROUND(L138*K138,3)</f>
        <v>0</v>
      </c>
      <c r="O138" s="214"/>
      <c r="P138" s="214"/>
      <c r="Q138" s="214"/>
      <c r="R138" s="178"/>
      <c r="T138" s="216" t="s">
        <v>5</v>
      </c>
      <c r="U138" s="57" t="s">
        <v>43</v>
      </c>
      <c r="V138" s="48"/>
      <c r="W138" s="217">
        <f>V138*K138</f>
        <v>0</v>
      </c>
      <c r="X138" s="217">
        <v>0</v>
      </c>
      <c r="Y138" s="217">
        <f>X138*K138</f>
        <v>0</v>
      </c>
      <c r="Z138" s="217">
        <v>0</v>
      </c>
      <c r="AA138" s="218">
        <f>Z138*K138</f>
        <v>0</v>
      </c>
      <c r="AR138" s="23" t="s">
        <v>142</v>
      </c>
      <c r="AT138" s="23" t="s">
        <v>138</v>
      </c>
      <c r="AU138" s="23" t="s">
        <v>116</v>
      </c>
      <c r="AY138" s="23" t="s">
        <v>137</v>
      </c>
      <c r="BE138" s="133">
        <f>IF(U138="základná",N138,0)</f>
        <v>0</v>
      </c>
      <c r="BF138" s="133">
        <f>IF(U138="znížená",N138,0)</f>
        <v>0</v>
      </c>
      <c r="BG138" s="133">
        <f>IF(U138="zákl. prenesená",N138,0)</f>
        <v>0</v>
      </c>
      <c r="BH138" s="133">
        <f>IF(U138="zníž. prenesená",N138,0)</f>
        <v>0</v>
      </c>
      <c r="BI138" s="133">
        <f>IF(U138="nulová",N138,0)</f>
        <v>0</v>
      </c>
      <c r="BJ138" s="23" t="s">
        <v>116</v>
      </c>
      <c r="BK138" s="219">
        <f>ROUND(L138*K138,3)</f>
        <v>0</v>
      </c>
      <c r="BL138" s="23" t="s">
        <v>142</v>
      </c>
      <c r="BM138" s="23" t="s">
        <v>176</v>
      </c>
    </row>
    <row r="139" s="10" customFormat="1" ht="16.5" customHeight="1">
      <c r="B139" s="220"/>
      <c r="C139" s="221"/>
      <c r="D139" s="221"/>
      <c r="E139" s="222" t="s">
        <v>5</v>
      </c>
      <c r="F139" s="223" t="s">
        <v>168</v>
      </c>
      <c r="G139" s="224"/>
      <c r="H139" s="224"/>
      <c r="I139" s="224"/>
      <c r="J139" s="221"/>
      <c r="K139" s="222" t="s">
        <v>5</v>
      </c>
      <c r="L139" s="221"/>
      <c r="M139" s="221"/>
      <c r="N139" s="221"/>
      <c r="O139" s="221"/>
      <c r="P139" s="221"/>
      <c r="Q139" s="221"/>
      <c r="R139" s="225"/>
      <c r="T139" s="226"/>
      <c r="U139" s="221"/>
      <c r="V139" s="221"/>
      <c r="W139" s="221"/>
      <c r="X139" s="221"/>
      <c r="Y139" s="221"/>
      <c r="Z139" s="221"/>
      <c r="AA139" s="227"/>
      <c r="AT139" s="228" t="s">
        <v>144</v>
      </c>
      <c r="AU139" s="228" t="s">
        <v>116</v>
      </c>
      <c r="AV139" s="10" t="s">
        <v>84</v>
      </c>
      <c r="AW139" s="10" t="s">
        <v>33</v>
      </c>
      <c r="AX139" s="10" t="s">
        <v>76</v>
      </c>
      <c r="AY139" s="228" t="s">
        <v>137</v>
      </c>
    </row>
    <row r="140" s="11" customFormat="1" ht="16.5" customHeight="1">
      <c r="B140" s="229"/>
      <c r="C140" s="230"/>
      <c r="D140" s="230"/>
      <c r="E140" s="231" t="s">
        <v>5</v>
      </c>
      <c r="F140" s="232" t="s">
        <v>177</v>
      </c>
      <c r="G140" s="230"/>
      <c r="H140" s="230"/>
      <c r="I140" s="230"/>
      <c r="J140" s="230"/>
      <c r="K140" s="233">
        <v>412</v>
      </c>
      <c r="L140" s="230"/>
      <c r="M140" s="230"/>
      <c r="N140" s="230"/>
      <c r="O140" s="230"/>
      <c r="P140" s="230"/>
      <c r="Q140" s="230"/>
      <c r="R140" s="234"/>
      <c r="T140" s="235"/>
      <c r="U140" s="230"/>
      <c r="V140" s="230"/>
      <c r="W140" s="230"/>
      <c r="X140" s="230"/>
      <c r="Y140" s="230"/>
      <c r="Z140" s="230"/>
      <c r="AA140" s="236"/>
      <c r="AT140" s="237" t="s">
        <v>144</v>
      </c>
      <c r="AU140" s="237" t="s">
        <v>116</v>
      </c>
      <c r="AV140" s="11" t="s">
        <v>116</v>
      </c>
      <c r="AW140" s="11" t="s">
        <v>33</v>
      </c>
      <c r="AX140" s="11" t="s">
        <v>76</v>
      </c>
      <c r="AY140" s="237" t="s">
        <v>137</v>
      </c>
    </row>
    <row r="141" s="10" customFormat="1" ht="16.5" customHeight="1">
      <c r="B141" s="220"/>
      <c r="C141" s="221"/>
      <c r="D141" s="221"/>
      <c r="E141" s="222" t="s">
        <v>5</v>
      </c>
      <c r="F141" s="253" t="s">
        <v>178</v>
      </c>
      <c r="G141" s="221"/>
      <c r="H141" s="221"/>
      <c r="I141" s="221"/>
      <c r="J141" s="221"/>
      <c r="K141" s="222" t="s">
        <v>5</v>
      </c>
      <c r="L141" s="221"/>
      <c r="M141" s="221"/>
      <c r="N141" s="221"/>
      <c r="O141" s="221"/>
      <c r="P141" s="221"/>
      <c r="Q141" s="221"/>
      <c r="R141" s="225"/>
      <c r="T141" s="226"/>
      <c r="U141" s="221"/>
      <c r="V141" s="221"/>
      <c r="W141" s="221"/>
      <c r="X141" s="221"/>
      <c r="Y141" s="221"/>
      <c r="Z141" s="221"/>
      <c r="AA141" s="227"/>
      <c r="AT141" s="228" t="s">
        <v>144</v>
      </c>
      <c r="AU141" s="228" t="s">
        <v>116</v>
      </c>
      <c r="AV141" s="10" t="s">
        <v>84</v>
      </c>
      <c r="AW141" s="10" t="s">
        <v>33</v>
      </c>
      <c r="AX141" s="10" t="s">
        <v>76</v>
      </c>
      <c r="AY141" s="228" t="s">
        <v>137</v>
      </c>
    </row>
    <row r="142" s="11" customFormat="1" ht="16.5" customHeight="1">
      <c r="B142" s="229"/>
      <c r="C142" s="230"/>
      <c r="D142" s="230"/>
      <c r="E142" s="231" t="s">
        <v>5</v>
      </c>
      <c r="F142" s="232" t="s">
        <v>179</v>
      </c>
      <c r="G142" s="230"/>
      <c r="H142" s="230"/>
      <c r="I142" s="230"/>
      <c r="J142" s="230"/>
      <c r="K142" s="233">
        <v>287</v>
      </c>
      <c r="L142" s="230"/>
      <c r="M142" s="230"/>
      <c r="N142" s="230"/>
      <c r="O142" s="230"/>
      <c r="P142" s="230"/>
      <c r="Q142" s="230"/>
      <c r="R142" s="234"/>
      <c r="T142" s="235"/>
      <c r="U142" s="230"/>
      <c r="V142" s="230"/>
      <c r="W142" s="230"/>
      <c r="X142" s="230"/>
      <c r="Y142" s="230"/>
      <c r="Z142" s="230"/>
      <c r="AA142" s="236"/>
      <c r="AT142" s="237" t="s">
        <v>144</v>
      </c>
      <c r="AU142" s="237" t="s">
        <v>116</v>
      </c>
      <c r="AV142" s="11" t="s">
        <v>116</v>
      </c>
      <c r="AW142" s="11" t="s">
        <v>33</v>
      </c>
      <c r="AX142" s="11" t="s">
        <v>76</v>
      </c>
      <c r="AY142" s="237" t="s">
        <v>137</v>
      </c>
    </row>
    <row r="143" s="12" customFormat="1" ht="16.5" customHeight="1">
      <c r="B143" s="238"/>
      <c r="C143" s="239"/>
      <c r="D143" s="239"/>
      <c r="E143" s="240" t="s">
        <v>5</v>
      </c>
      <c r="F143" s="241" t="s">
        <v>146</v>
      </c>
      <c r="G143" s="239"/>
      <c r="H143" s="239"/>
      <c r="I143" s="239"/>
      <c r="J143" s="239"/>
      <c r="K143" s="242">
        <v>699</v>
      </c>
      <c r="L143" s="239"/>
      <c r="M143" s="239"/>
      <c r="N143" s="239"/>
      <c r="O143" s="239"/>
      <c r="P143" s="239"/>
      <c r="Q143" s="239"/>
      <c r="R143" s="243"/>
      <c r="T143" s="244"/>
      <c r="U143" s="239"/>
      <c r="V143" s="239"/>
      <c r="W143" s="239"/>
      <c r="X143" s="239"/>
      <c r="Y143" s="239"/>
      <c r="Z143" s="239"/>
      <c r="AA143" s="245"/>
      <c r="AT143" s="246" t="s">
        <v>144</v>
      </c>
      <c r="AU143" s="246" t="s">
        <v>116</v>
      </c>
      <c r="AV143" s="12" t="s">
        <v>142</v>
      </c>
      <c r="AW143" s="12" t="s">
        <v>33</v>
      </c>
      <c r="AX143" s="12" t="s">
        <v>84</v>
      </c>
      <c r="AY143" s="246" t="s">
        <v>137</v>
      </c>
    </row>
    <row r="144" s="1" customFormat="1" ht="38.25" customHeight="1">
      <c r="B144" s="174"/>
      <c r="C144" s="210" t="s">
        <v>180</v>
      </c>
      <c r="D144" s="210" t="s">
        <v>138</v>
      </c>
      <c r="E144" s="211" t="s">
        <v>181</v>
      </c>
      <c r="F144" s="212" t="s">
        <v>182</v>
      </c>
      <c r="G144" s="212"/>
      <c r="H144" s="212"/>
      <c r="I144" s="212"/>
      <c r="J144" s="213" t="s">
        <v>141</v>
      </c>
      <c r="K144" s="214">
        <v>287</v>
      </c>
      <c r="L144" s="215">
        <v>0</v>
      </c>
      <c r="M144" s="215"/>
      <c r="N144" s="214">
        <f>ROUND(L144*K144,3)</f>
        <v>0</v>
      </c>
      <c r="O144" s="214"/>
      <c r="P144" s="214"/>
      <c r="Q144" s="214"/>
      <c r="R144" s="178"/>
      <c r="T144" s="216" t="s">
        <v>5</v>
      </c>
      <c r="U144" s="57" t="s">
        <v>43</v>
      </c>
      <c r="V144" s="48"/>
      <c r="W144" s="217">
        <f>V144*K144</f>
        <v>0</v>
      </c>
      <c r="X144" s="217">
        <v>0</v>
      </c>
      <c r="Y144" s="217">
        <f>X144*K144</f>
        <v>0</v>
      </c>
      <c r="Z144" s="217">
        <v>0</v>
      </c>
      <c r="AA144" s="218">
        <f>Z144*K144</f>
        <v>0</v>
      </c>
      <c r="AR144" s="23" t="s">
        <v>142</v>
      </c>
      <c r="AT144" s="23" t="s">
        <v>138</v>
      </c>
      <c r="AU144" s="23" t="s">
        <v>116</v>
      </c>
      <c r="AY144" s="23" t="s">
        <v>137</v>
      </c>
      <c r="BE144" s="133">
        <f>IF(U144="základná",N144,0)</f>
        <v>0</v>
      </c>
      <c r="BF144" s="133">
        <f>IF(U144="znížená",N144,0)</f>
        <v>0</v>
      </c>
      <c r="BG144" s="133">
        <f>IF(U144="zákl. prenesená",N144,0)</f>
        <v>0</v>
      </c>
      <c r="BH144" s="133">
        <f>IF(U144="zníž. prenesená",N144,0)</f>
        <v>0</v>
      </c>
      <c r="BI144" s="133">
        <f>IF(U144="nulová",N144,0)</f>
        <v>0</v>
      </c>
      <c r="BJ144" s="23" t="s">
        <v>116</v>
      </c>
      <c r="BK144" s="219">
        <f>ROUND(L144*K144,3)</f>
        <v>0</v>
      </c>
      <c r="BL144" s="23" t="s">
        <v>142</v>
      </c>
      <c r="BM144" s="23" t="s">
        <v>183</v>
      </c>
    </row>
    <row r="145" s="10" customFormat="1" ht="16.5" customHeight="1">
      <c r="B145" s="220"/>
      <c r="C145" s="221"/>
      <c r="D145" s="221"/>
      <c r="E145" s="222" t="s">
        <v>5</v>
      </c>
      <c r="F145" s="223" t="s">
        <v>178</v>
      </c>
      <c r="G145" s="224"/>
      <c r="H145" s="224"/>
      <c r="I145" s="224"/>
      <c r="J145" s="221"/>
      <c r="K145" s="222" t="s">
        <v>5</v>
      </c>
      <c r="L145" s="221"/>
      <c r="M145" s="221"/>
      <c r="N145" s="221"/>
      <c r="O145" s="221"/>
      <c r="P145" s="221"/>
      <c r="Q145" s="221"/>
      <c r="R145" s="225"/>
      <c r="T145" s="226"/>
      <c r="U145" s="221"/>
      <c r="V145" s="221"/>
      <c r="W145" s="221"/>
      <c r="X145" s="221"/>
      <c r="Y145" s="221"/>
      <c r="Z145" s="221"/>
      <c r="AA145" s="227"/>
      <c r="AT145" s="228" t="s">
        <v>144</v>
      </c>
      <c r="AU145" s="228" t="s">
        <v>116</v>
      </c>
      <c r="AV145" s="10" t="s">
        <v>84</v>
      </c>
      <c r="AW145" s="10" t="s">
        <v>33</v>
      </c>
      <c r="AX145" s="10" t="s">
        <v>76</v>
      </c>
      <c r="AY145" s="228" t="s">
        <v>137</v>
      </c>
    </row>
    <row r="146" s="11" customFormat="1" ht="16.5" customHeight="1">
      <c r="B146" s="229"/>
      <c r="C146" s="230"/>
      <c r="D146" s="230"/>
      <c r="E146" s="231" t="s">
        <v>5</v>
      </c>
      <c r="F146" s="232" t="s">
        <v>179</v>
      </c>
      <c r="G146" s="230"/>
      <c r="H146" s="230"/>
      <c r="I146" s="230"/>
      <c r="J146" s="230"/>
      <c r="K146" s="233">
        <v>287</v>
      </c>
      <c r="L146" s="230"/>
      <c r="M146" s="230"/>
      <c r="N146" s="230"/>
      <c r="O146" s="230"/>
      <c r="P146" s="230"/>
      <c r="Q146" s="230"/>
      <c r="R146" s="234"/>
      <c r="T146" s="235"/>
      <c r="U146" s="230"/>
      <c r="V146" s="230"/>
      <c r="W146" s="230"/>
      <c r="X146" s="230"/>
      <c r="Y146" s="230"/>
      <c r="Z146" s="230"/>
      <c r="AA146" s="236"/>
      <c r="AT146" s="237" t="s">
        <v>144</v>
      </c>
      <c r="AU146" s="237" t="s">
        <v>116</v>
      </c>
      <c r="AV146" s="11" t="s">
        <v>116</v>
      </c>
      <c r="AW146" s="11" t="s">
        <v>33</v>
      </c>
      <c r="AX146" s="11" t="s">
        <v>76</v>
      </c>
      <c r="AY146" s="237" t="s">
        <v>137</v>
      </c>
    </row>
    <row r="147" s="12" customFormat="1" ht="16.5" customHeight="1">
      <c r="B147" s="238"/>
      <c r="C147" s="239"/>
      <c r="D147" s="239"/>
      <c r="E147" s="240" t="s">
        <v>5</v>
      </c>
      <c r="F147" s="241" t="s">
        <v>146</v>
      </c>
      <c r="G147" s="239"/>
      <c r="H147" s="239"/>
      <c r="I147" s="239"/>
      <c r="J147" s="239"/>
      <c r="K147" s="242">
        <v>287</v>
      </c>
      <c r="L147" s="239"/>
      <c r="M147" s="239"/>
      <c r="N147" s="239"/>
      <c r="O147" s="239"/>
      <c r="P147" s="239"/>
      <c r="Q147" s="239"/>
      <c r="R147" s="243"/>
      <c r="T147" s="244"/>
      <c r="U147" s="239"/>
      <c r="V147" s="239"/>
      <c r="W147" s="239"/>
      <c r="X147" s="239"/>
      <c r="Y147" s="239"/>
      <c r="Z147" s="239"/>
      <c r="AA147" s="245"/>
      <c r="AT147" s="246" t="s">
        <v>144</v>
      </c>
      <c r="AU147" s="246" t="s">
        <v>116</v>
      </c>
      <c r="AV147" s="12" t="s">
        <v>142</v>
      </c>
      <c r="AW147" s="12" t="s">
        <v>33</v>
      </c>
      <c r="AX147" s="12" t="s">
        <v>84</v>
      </c>
      <c r="AY147" s="246" t="s">
        <v>137</v>
      </c>
    </row>
    <row r="148" s="1" customFormat="1" ht="25.5" customHeight="1">
      <c r="B148" s="174"/>
      <c r="C148" s="210" t="s">
        <v>161</v>
      </c>
      <c r="D148" s="210" t="s">
        <v>138</v>
      </c>
      <c r="E148" s="211" t="s">
        <v>184</v>
      </c>
      <c r="F148" s="212" t="s">
        <v>185</v>
      </c>
      <c r="G148" s="212"/>
      <c r="H148" s="212"/>
      <c r="I148" s="212"/>
      <c r="J148" s="213" t="s">
        <v>141</v>
      </c>
      <c r="K148" s="214">
        <v>287</v>
      </c>
      <c r="L148" s="215">
        <v>0</v>
      </c>
      <c r="M148" s="215"/>
      <c r="N148" s="214">
        <f>ROUND(L148*K148,3)</f>
        <v>0</v>
      </c>
      <c r="O148" s="214"/>
      <c r="P148" s="214"/>
      <c r="Q148" s="214"/>
      <c r="R148" s="178"/>
      <c r="T148" s="216" t="s">
        <v>5</v>
      </c>
      <c r="U148" s="57" t="s">
        <v>43</v>
      </c>
      <c r="V148" s="48"/>
      <c r="W148" s="217">
        <f>V148*K148</f>
        <v>0</v>
      </c>
      <c r="X148" s="217">
        <v>0</v>
      </c>
      <c r="Y148" s="217">
        <f>X148*K148</f>
        <v>0</v>
      </c>
      <c r="Z148" s="217">
        <v>0</v>
      </c>
      <c r="AA148" s="218">
        <f>Z148*K148</f>
        <v>0</v>
      </c>
      <c r="AR148" s="23" t="s">
        <v>142</v>
      </c>
      <c r="AT148" s="23" t="s">
        <v>138</v>
      </c>
      <c r="AU148" s="23" t="s">
        <v>116</v>
      </c>
      <c r="AY148" s="23" t="s">
        <v>137</v>
      </c>
      <c r="BE148" s="133">
        <f>IF(U148="základná",N148,0)</f>
        <v>0</v>
      </c>
      <c r="BF148" s="133">
        <f>IF(U148="znížená",N148,0)</f>
        <v>0</v>
      </c>
      <c r="BG148" s="133">
        <f>IF(U148="zákl. prenesená",N148,0)</f>
        <v>0</v>
      </c>
      <c r="BH148" s="133">
        <f>IF(U148="zníž. prenesená",N148,0)</f>
        <v>0</v>
      </c>
      <c r="BI148" s="133">
        <f>IF(U148="nulová",N148,0)</f>
        <v>0</v>
      </c>
      <c r="BJ148" s="23" t="s">
        <v>116</v>
      </c>
      <c r="BK148" s="219">
        <f>ROUND(L148*K148,3)</f>
        <v>0</v>
      </c>
      <c r="BL148" s="23" t="s">
        <v>142</v>
      </c>
      <c r="BM148" s="23" t="s">
        <v>10</v>
      </c>
    </row>
    <row r="149" s="10" customFormat="1" ht="16.5" customHeight="1">
      <c r="B149" s="220"/>
      <c r="C149" s="221"/>
      <c r="D149" s="221"/>
      <c r="E149" s="222" t="s">
        <v>5</v>
      </c>
      <c r="F149" s="223" t="s">
        <v>178</v>
      </c>
      <c r="G149" s="224"/>
      <c r="H149" s="224"/>
      <c r="I149" s="224"/>
      <c r="J149" s="221"/>
      <c r="K149" s="222" t="s">
        <v>5</v>
      </c>
      <c r="L149" s="221"/>
      <c r="M149" s="221"/>
      <c r="N149" s="221"/>
      <c r="O149" s="221"/>
      <c r="P149" s="221"/>
      <c r="Q149" s="221"/>
      <c r="R149" s="225"/>
      <c r="T149" s="226"/>
      <c r="U149" s="221"/>
      <c r="V149" s="221"/>
      <c r="W149" s="221"/>
      <c r="X149" s="221"/>
      <c r="Y149" s="221"/>
      <c r="Z149" s="221"/>
      <c r="AA149" s="227"/>
      <c r="AT149" s="228" t="s">
        <v>144</v>
      </c>
      <c r="AU149" s="228" t="s">
        <v>116</v>
      </c>
      <c r="AV149" s="10" t="s">
        <v>84</v>
      </c>
      <c r="AW149" s="10" t="s">
        <v>33</v>
      </c>
      <c r="AX149" s="10" t="s">
        <v>76</v>
      </c>
      <c r="AY149" s="228" t="s">
        <v>137</v>
      </c>
    </row>
    <row r="150" s="11" customFormat="1" ht="16.5" customHeight="1">
      <c r="B150" s="229"/>
      <c r="C150" s="230"/>
      <c r="D150" s="230"/>
      <c r="E150" s="231" t="s">
        <v>5</v>
      </c>
      <c r="F150" s="232" t="s">
        <v>179</v>
      </c>
      <c r="G150" s="230"/>
      <c r="H150" s="230"/>
      <c r="I150" s="230"/>
      <c r="J150" s="230"/>
      <c r="K150" s="233">
        <v>287</v>
      </c>
      <c r="L150" s="230"/>
      <c r="M150" s="230"/>
      <c r="N150" s="230"/>
      <c r="O150" s="230"/>
      <c r="P150" s="230"/>
      <c r="Q150" s="230"/>
      <c r="R150" s="234"/>
      <c r="T150" s="235"/>
      <c r="U150" s="230"/>
      <c r="V150" s="230"/>
      <c r="W150" s="230"/>
      <c r="X150" s="230"/>
      <c r="Y150" s="230"/>
      <c r="Z150" s="230"/>
      <c r="AA150" s="236"/>
      <c r="AT150" s="237" t="s">
        <v>144</v>
      </c>
      <c r="AU150" s="237" t="s">
        <v>116</v>
      </c>
      <c r="AV150" s="11" t="s">
        <v>116</v>
      </c>
      <c r="AW150" s="11" t="s">
        <v>33</v>
      </c>
      <c r="AX150" s="11" t="s">
        <v>76</v>
      </c>
      <c r="AY150" s="237" t="s">
        <v>137</v>
      </c>
    </row>
    <row r="151" s="12" customFormat="1" ht="16.5" customHeight="1">
      <c r="B151" s="238"/>
      <c r="C151" s="239"/>
      <c r="D151" s="239"/>
      <c r="E151" s="240" t="s">
        <v>5</v>
      </c>
      <c r="F151" s="241" t="s">
        <v>146</v>
      </c>
      <c r="G151" s="239"/>
      <c r="H151" s="239"/>
      <c r="I151" s="239"/>
      <c r="J151" s="239"/>
      <c r="K151" s="242">
        <v>287</v>
      </c>
      <c r="L151" s="239"/>
      <c r="M151" s="239"/>
      <c r="N151" s="239"/>
      <c r="O151" s="239"/>
      <c r="P151" s="239"/>
      <c r="Q151" s="239"/>
      <c r="R151" s="243"/>
      <c r="T151" s="244"/>
      <c r="U151" s="239"/>
      <c r="V151" s="239"/>
      <c r="W151" s="239"/>
      <c r="X151" s="239"/>
      <c r="Y151" s="239"/>
      <c r="Z151" s="239"/>
      <c r="AA151" s="245"/>
      <c r="AT151" s="246" t="s">
        <v>144</v>
      </c>
      <c r="AU151" s="246" t="s">
        <v>116</v>
      </c>
      <c r="AV151" s="12" t="s">
        <v>142</v>
      </c>
      <c r="AW151" s="12" t="s">
        <v>33</v>
      </c>
      <c r="AX151" s="12" t="s">
        <v>84</v>
      </c>
      <c r="AY151" s="246" t="s">
        <v>137</v>
      </c>
    </row>
    <row r="152" s="1" customFormat="1" ht="25.5" customHeight="1">
      <c r="B152" s="174"/>
      <c r="C152" s="210" t="s">
        <v>186</v>
      </c>
      <c r="D152" s="210" t="s">
        <v>138</v>
      </c>
      <c r="E152" s="211" t="s">
        <v>187</v>
      </c>
      <c r="F152" s="212" t="s">
        <v>188</v>
      </c>
      <c r="G152" s="212"/>
      <c r="H152" s="212"/>
      <c r="I152" s="212"/>
      <c r="J152" s="213" t="s">
        <v>141</v>
      </c>
      <c r="K152" s="214">
        <v>287</v>
      </c>
      <c r="L152" s="215">
        <v>0</v>
      </c>
      <c r="M152" s="215"/>
      <c r="N152" s="214">
        <f>ROUND(L152*K152,3)</f>
        <v>0</v>
      </c>
      <c r="O152" s="214"/>
      <c r="P152" s="214"/>
      <c r="Q152" s="214"/>
      <c r="R152" s="178"/>
      <c r="T152" s="216" t="s">
        <v>5</v>
      </c>
      <c r="U152" s="57" t="s">
        <v>43</v>
      </c>
      <c r="V152" s="48"/>
      <c r="W152" s="217">
        <f>V152*K152</f>
        <v>0</v>
      </c>
      <c r="X152" s="217">
        <v>0</v>
      </c>
      <c r="Y152" s="217">
        <f>X152*K152</f>
        <v>0</v>
      </c>
      <c r="Z152" s="217">
        <v>0</v>
      </c>
      <c r="AA152" s="218">
        <f>Z152*K152</f>
        <v>0</v>
      </c>
      <c r="AR152" s="23" t="s">
        <v>142</v>
      </c>
      <c r="AT152" s="23" t="s">
        <v>138</v>
      </c>
      <c r="AU152" s="23" t="s">
        <v>116</v>
      </c>
      <c r="AY152" s="23" t="s">
        <v>137</v>
      </c>
      <c r="BE152" s="133">
        <f>IF(U152="základná",N152,0)</f>
        <v>0</v>
      </c>
      <c r="BF152" s="133">
        <f>IF(U152="znížená",N152,0)</f>
        <v>0</v>
      </c>
      <c r="BG152" s="133">
        <f>IF(U152="zákl. prenesená",N152,0)</f>
        <v>0</v>
      </c>
      <c r="BH152" s="133">
        <f>IF(U152="zníž. prenesená",N152,0)</f>
        <v>0</v>
      </c>
      <c r="BI152" s="133">
        <f>IF(U152="nulová",N152,0)</f>
        <v>0</v>
      </c>
      <c r="BJ152" s="23" t="s">
        <v>116</v>
      </c>
      <c r="BK152" s="219">
        <f>ROUND(L152*K152,3)</f>
        <v>0</v>
      </c>
      <c r="BL152" s="23" t="s">
        <v>142</v>
      </c>
      <c r="BM152" s="23" t="s">
        <v>189</v>
      </c>
    </row>
    <row r="153" s="1" customFormat="1" ht="25.5" customHeight="1">
      <c r="B153" s="174"/>
      <c r="C153" s="210" t="s">
        <v>167</v>
      </c>
      <c r="D153" s="210" t="s">
        <v>138</v>
      </c>
      <c r="E153" s="211" t="s">
        <v>190</v>
      </c>
      <c r="F153" s="212" t="s">
        <v>191</v>
      </c>
      <c r="G153" s="212"/>
      <c r="H153" s="212"/>
      <c r="I153" s="212"/>
      <c r="J153" s="213" t="s">
        <v>141</v>
      </c>
      <c r="K153" s="214">
        <v>699</v>
      </c>
      <c r="L153" s="215">
        <v>0</v>
      </c>
      <c r="M153" s="215"/>
      <c r="N153" s="214">
        <f>ROUND(L153*K153,3)</f>
        <v>0</v>
      </c>
      <c r="O153" s="214"/>
      <c r="P153" s="214"/>
      <c r="Q153" s="214"/>
      <c r="R153" s="178"/>
      <c r="T153" s="216" t="s">
        <v>5</v>
      </c>
      <c r="U153" s="57" t="s">
        <v>43</v>
      </c>
      <c r="V153" s="48"/>
      <c r="W153" s="217">
        <f>V153*K153</f>
        <v>0</v>
      </c>
      <c r="X153" s="217">
        <v>0</v>
      </c>
      <c r="Y153" s="217">
        <f>X153*K153</f>
        <v>0</v>
      </c>
      <c r="Z153" s="217">
        <v>0</v>
      </c>
      <c r="AA153" s="218">
        <f>Z153*K153</f>
        <v>0</v>
      </c>
      <c r="AR153" s="23" t="s">
        <v>142</v>
      </c>
      <c r="AT153" s="23" t="s">
        <v>138</v>
      </c>
      <c r="AU153" s="23" t="s">
        <v>116</v>
      </c>
      <c r="AY153" s="23" t="s">
        <v>137</v>
      </c>
      <c r="BE153" s="133">
        <f>IF(U153="základná",N153,0)</f>
        <v>0</v>
      </c>
      <c r="BF153" s="133">
        <f>IF(U153="znížená",N153,0)</f>
        <v>0</v>
      </c>
      <c r="BG153" s="133">
        <f>IF(U153="zákl. prenesená",N153,0)</f>
        <v>0</v>
      </c>
      <c r="BH153" s="133">
        <f>IF(U153="zníž. prenesená",N153,0)</f>
        <v>0</v>
      </c>
      <c r="BI153" s="133">
        <f>IF(U153="nulová",N153,0)</f>
        <v>0</v>
      </c>
      <c r="BJ153" s="23" t="s">
        <v>116</v>
      </c>
      <c r="BK153" s="219">
        <f>ROUND(L153*K153,3)</f>
        <v>0</v>
      </c>
      <c r="BL153" s="23" t="s">
        <v>142</v>
      </c>
      <c r="BM153" s="23" t="s">
        <v>192</v>
      </c>
    </row>
    <row r="154" s="1" customFormat="1" ht="16.5" customHeight="1">
      <c r="B154" s="174"/>
      <c r="C154" s="210" t="s">
        <v>193</v>
      </c>
      <c r="D154" s="210" t="s">
        <v>138</v>
      </c>
      <c r="E154" s="211" t="s">
        <v>194</v>
      </c>
      <c r="F154" s="212" t="s">
        <v>195</v>
      </c>
      <c r="G154" s="212"/>
      <c r="H154" s="212"/>
      <c r="I154" s="212"/>
      <c r="J154" s="213" t="s">
        <v>196</v>
      </c>
      <c r="K154" s="214">
        <v>0.81599999999999995</v>
      </c>
      <c r="L154" s="215">
        <v>0</v>
      </c>
      <c r="M154" s="215"/>
      <c r="N154" s="214">
        <f>ROUND(L154*K154,3)</f>
        <v>0</v>
      </c>
      <c r="O154" s="214"/>
      <c r="P154" s="214"/>
      <c r="Q154" s="214"/>
      <c r="R154" s="178"/>
      <c r="T154" s="216" t="s">
        <v>5</v>
      </c>
      <c r="U154" s="57" t="s">
        <v>43</v>
      </c>
      <c r="V154" s="48"/>
      <c r="W154" s="217">
        <f>V154*K154</f>
        <v>0</v>
      </c>
      <c r="X154" s="217">
        <v>0</v>
      </c>
      <c r="Y154" s="217">
        <f>X154*K154</f>
        <v>0</v>
      </c>
      <c r="Z154" s="217">
        <v>0</v>
      </c>
      <c r="AA154" s="218">
        <f>Z154*K154</f>
        <v>0</v>
      </c>
      <c r="AR154" s="23" t="s">
        <v>142</v>
      </c>
      <c r="AT154" s="23" t="s">
        <v>138</v>
      </c>
      <c r="AU154" s="23" t="s">
        <v>116</v>
      </c>
      <c r="AY154" s="23" t="s">
        <v>137</v>
      </c>
      <c r="BE154" s="133">
        <f>IF(U154="základná",N154,0)</f>
        <v>0</v>
      </c>
      <c r="BF154" s="133">
        <f>IF(U154="znížená",N154,0)</f>
        <v>0</v>
      </c>
      <c r="BG154" s="133">
        <f>IF(U154="zákl. prenesená",N154,0)</f>
        <v>0</v>
      </c>
      <c r="BH154" s="133">
        <f>IF(U154="zníž. prenesená",N154,0)</f>
        <v>0</v>
      </c>
      <c r="BI154" s="133">
        <f>IF(U154="nulová",N154,0)</f>
        <v>0</v>
      </c>
      <c r="BJ154" s="23" t="s">
        <v>116</v>
      </c>
      <c r="BK154" s="219">
        <f>ROUND(L154*K154,3)</f>
        <v>0</v>
      </c>
      <c r="BL154" s="23" t="s">
        <v>142</v>
      </c>
      <c r="BM154" s="23" t="s">
        <v>197</v>
      </c>
    </row>
    <row r="155" s="11" customFormat="1" ht="16.5" customHeight="1">
      <c r="B155" s="229"/>
      <c r="C155" s="230"/>
      <c r="D155" s="230"/>
      <c r="E155" s="231" t="s">
        <v>5</v>
      </c>
      <c r="F155" s="254" t="s">
        <v>198</v>
      </c>
      <c r="G155" s="255"/>
      <c r="H155" s="255"/>
      <c r="I155" s="255"/>
      <c r="J155" s="230"/>
      <c r="K155" s="233">
        <v>0.81599999999999995</v>
      </c>
      <c r="L155" s="230"/>
      <c r="M155" s="230"/>
      <c r="N155" s="230"/>
      <c r="O155" s="230"/>
      <c r="P155" s="230"/>
      <c r="Q155" s="230"/>
      <c r="R155" s="234"/>
      <c r="T155" s="235"/>
      <c r="U155" s="230"/>
      <c r="V155" s="230"/>
      <c r="W155" s="230"/>
      <c r="X155" s="230"/>
      <c r="Y155" s="230"/>
      <c r="Z155" s="230"/>
      <c r="AA155" s="236"/>
      <c r="AT155" s="237" t="s">
        <v>144</v>
      </c>
      <c r="AU155" s="237" t="s">
        <v>116</v>
      </c>
      <c r="AV155" s="11" t="s">
        <v>116</v>
      </c>
      <c r="AW155" s="11" t="s">
        <v>33</v>
      </c>
      <c r="AX155" s="11" t="s">
        <v>76</v>
      </c>
      <c r="AY155" s="237" t="s">
        <v>137</v>
      </c>
    </row>
    <row r="156" s="12" customFormat="1" ht="16.5" customHeight="1">
      <c r="B156" s="238"/>
      <c r="C156" s="239"/>
      <c r="D156" s="239"/>
      <c r="E156" s="240" t="s">
        <v>5</v>
      </c>
      <c r="F156" s="241" t="s">
        <v>146</v>
      </c>
      <c r="G156" s="239"/>
      <c r="H156" s="239"/>
      <c r="I156" s="239"/>
      <c r="J156" s="239"/>
      <c r="K156" s="242">
        <v>0.81599999999999995</v>
      </c>
      <c r="L156" s="239"/>
      <c r="M156" s="239"/>
      <c r="N156" s="239"/>
      <c r="O156" s="239"/>
      <c r="P156" s="239"/>
      <c r="Q156" s="239"/>
      <c r="R156" s="243"/>
      <c r="T156" s="244"/>
      <c r="U156" s="239"/>
      <c r="V156" s="239"/>
      <c r="W156" s="239"/>
      <c r="X156" s="239"/>
      <c r="Y156" s="239"/>
      <c r="Z156" s="239"/>
      <c r="AA156" s="245"/>
      <c r="AT156" s="246" t="s">
        <v>144</v>
      </c>
      <c r="AU156" s="246" t="s">
        <v>116</v>
      </c>
      <c r="AV156" s="12" t="s">
        <v>142</v>
      </c>
      <c r="AW156" s="12" t="s">
        <v>33</v>
      </c>
      <c r="AX156" s="12" t="s">
        <v>84</v>
      </c>
      <c r="AY156" s="246" t="s">
        <v>137</v>
      </c>
    </row>
    <row r="157" s="1" customFormat="1" ht="25.5" customHeight="1">
      <c r="B157" s="174"/>
      <c r="C157" s="210" t="s">
        <v>173</v>
      </c>
      <c r="D157" s="210" t="s">
        <v>138</v>
      </c>
      <c r="E157" s="211" t="s">
        <v>199</v>
      </c>
      <c r="F157" s="212" t="s">
        <v>200</v>
      </c>
      <c r="G157" s="212"/>
      <c r="H157" s="212"/>
      <c r="I157" s="212"/>
      <c r="J157" s="213" t="s">
        <v>196</v>
      </c>
      <c r="K157" s="214">
        <v>0.81599999999999995</v>
      </c>
      <c r="L157" s="215">
        <v>0</v>
      </c>
      <c r="M157" s="215"/>
      <c r="N157" s="214">
        <f>ROUND(L157*K157,3)</f>
        <v>0</v>
      </c>
      <c r="O157" s="214"/>
      <c r="P157" s="214"/>
      <c r="Q157" s="214"/>
      <c r="R157" s="178"/>
      <c r="T157" s="216" t="s">
        <v>5</v>
      </c>
      <c r="U157" s="57" t="s">
        <v>43</v>
      </c>
      <c r="V157" s="48"/>
      <c r="W157" s="217">
        <f>V157*K157</f>
        <v>0</v>
      </c>
      <c r="X157" s="217">
        <v>0</v>
      </c>
      <c r="Y157" s="217">
        <f>X157*K157</f>
        <v>0</v>
      </c>
      <c r="Z157" s="217">
        <v>0</v>
      </c>
      <c r="AA157" s="218">
        <f>Z157*K157</f>
        <v>0</v>
      </c>
      <c r="AR157" s="23" t="s">
        <v>142</v>
      </c>
      <c r="AT157" s="23" t="s">
        <v>138</v>
      </c>
      <c r="AU157" s="23" t="s">
        <v>116</v>
      </c>
      <c r="AY157" s="23" t="s">
        <v>137</v>
      </c>
      <c r="BE157" s="133">
        <f>IF(U157="základná",N157,0)</f>
        <v>0</v>
      </c>
      <c r="BF157" s="133">
        <f>IF(U157="znížená",N157,0)</f>
        <v>0</v>
      </c>
      <c r="BG157" s="133">
        <f>IF(U157="zákl. prenesená",N157,0)</f>
        <v>0</v>
      </c>
      <c r="BH157" s="133">
        <f>IF(U157="zníž. prenesená",N157,0)</f>
        <v>0</v>
      </c>
      <c r="BI157" s="133">
        <f>IF(U157="nulová",N157,0)</f>
        <v>0</v>
      </c>
      <c r="BJ157" s="23" t="s">
        <v>116</v>
      </c>
      <c r="BK157" s="219">
        <f>ROUND(L157*K157,3)</f>
        <v>0</v>
      </c>
      <c r="BL157" s="23" t="s">
        <v>142</v>
      </c>
      <c r="BM157" s="23" t="s">
        <v>201</v>
      </c>
    </row>
    <row r="158" s="1" customFormat="1" ht="25.5" customHeight="1">
      <c r="B158" s="174"/>
      <c r="C158" s="210" t="s">
        <v>202</v>
      </c>
      <c r="D158" s="210" t="s">
        <v>138</v>
      </c>
      <c r="E158" s="211" t="s">
        <v>203</v>
      </c>
      <c r="F158" s="212" t="s">
        <v>204</v>
      </c>
      <c r="G158" s="212"/>
      <c r="H158" s="212"/>
      <c r="I158" s="212"/>
      <c r="J158" s="213" t="s">
        <v>141</v>
      </c>
      <c r="K158" s="214">
        <v>353</v>
      </c>
      <c r="L158" s="215">
        <v>0</v>
      </c>
      <c r="M158" s="215"/>
      <c r="N158" s="214">
        <f>ROUND(L158*K158,3)</f>
        <v>0</v>
      </c>
      <c r="O158" s="214"/>
      <c r="P158" s="214"/>
      <c r="Q158" s="214"/>
      <c r="R158" s="178"/>
      <c r="T158" s="216" t="s">
        <v>5</v>
      </c>
      <c r="U158" s="57" t="s">
        <v>43</v>
      </c>
      <c r="V158" s="48"/>
      <c r="W158" s="217">
        <f>V158*K158</f>
        <v>0</v>
      </c>
      <c r="X158" s="217">
        <v>0</v>
      </c>
      <c r="Y158" s="217">
        <f>X158*K158</f>
        <v>0</v>
      </c>
      <c r="Z158" s="217">
        <v>0</v>
      </c>
      <c r="AA158" s="218">
        <f>Z158*K158</f>
        <v>0</v>
      </c>
      <c r="AR158" s="23" t="s">
        <v>142</v>
      </c>
      <c r="AT158" s="23" t="s">
        <v>138</v>
      </c>
      <c r="AU158" s="23" t="s">
        <v>116</v>
      </c>
      <c r="AY158" s="23" t="s">
        <v>137</v>
      </c>
      <c r="BE158" s="133">
        <f>IF(U158="základná",N158,0)</f>
        <v>0</v>
      </c>
      <c r="BF158" s="133">
        <f>IF(U158="znížená",N158,0)</f>
        <v>0</v>
      </c>
      <c r="BG158" s="133">
        <f>IF(U158="zákl. prenesená",N158,0)</f>
        <v>0</v>
      </c>
      <c r="BH158" s="133">
        <f>IF(U158="zníž. prenesená",N158,0)</f>
        <v>0</v>
      </c>
      <c r="BI158" s="133">
        <f>IF(U158="nulová",N158,0)</f>
        <v>0</v>
      </c>
      <c r="BJ158" s="23" t="s">
        <v>116</v>
      </c>
      <c r="BK158" s="219">
        <f>ROUND(L158*K158,3)</f>
        <v>0</v>
      </c>
      <c r="BL158" s="23" t="s">
        <v>142</v>
      </c>
      <c r="BM158" s="23" t="s">
        <v>205</v>
      </c>
    </row>
    <row r="159" s="1" customFormat="1" ht="51" customHeight="1">
      <c r="B159" s="174"/>
      <c r="C159" s="210" t="s">
        <v>176</v>
      </c>
      <c r="D159" s="210" t="s">
        <v>138</v>
      </c>
      <c r="E159" s="211" t="s">
        <v>206</v>
      </c>
      <c r="F159" s="212" t="s">
        <v>207</v>
      </c>
      <c r="G159" s="212"/>
      <c r="H159" s="212"/>
      <c r="I159" s="212"/>
      <c r="J159" s="213" t="s">
        <v>166</v>
      </c>
      <c r="K159" s="214">
        <v>13</v>
      </c>
      <c r="L159" s="215">
        <v>0</v>
      </c>
      <c r="M159" s="215"/>
      <c r="N159" s="214">
        <f>ROUND(L159*K159,3)</f>
        <v>0</v>
      </c>
      <c r="O159" s="214"/>
      <c r="P159" s="214"/>
      <c r="Q159" s="214"/>
      <c r="R159" s="178"/>
      <c r="T159" s="216" t="s">
        <v>5</v>
      </c>
      <c r="U159" s="57" t="s">
        <v>43</v>
      </c>
      <c r="V159" s="48"/>
      <c r="W159" s="217">
        <f>V159*K159</f>
        <v>0</v>
      </c>
      <c r="X159" s="217">
        <v>0</v>
      </c>
      <c r="Y159" s="217">
        <f>X159*K159</f>
        <v>0</v>
      </c>
      <c r="Z159" s="217">
        <v>0</v>
      </c>
      <c r="AA159" s="218">
        <f>Z159*K159</f>
        <v>0</v>
      </c>
      <c r="AR159" s="23" t="s">
        <v>142</v>
      </c>
      <c r="AT159" s="23" t="s">
        <v>138</v>
      </c>
      <c r="AU159" s="23" t="s">
        <v>116</v>
      </c>
      <c r="AY159" s="23" t="s">
        <v>137</v>
      </c>
      <c r="BE159" s="133">
        <f>IF(U159="základná",N159,0)</f>
        <v>0</v>
      </c>
      <c r="BF159" s="133">
        <f>IF(U159="znížená",N159,0)</f>
        <v>0</v>
      </c>
      <c r="BG159" s="133">
        <f>IF(U159="zákl. prenesená",N159,0)</f>
        <v>0</v>
      </c>
      <c r="BH159" s="133">
        <f>IF(U159="zníž. prenesená",N159,0)</f>
        <v>0</v>
      </c>
      <c r="BI159" s="133">
        <f>IF(U159="nulová",N159,0)</f>
        <v>0</v>
      </c>
      <c r="BJ159" s="23" t="s">
        <v>116</v>
      </c>
      <c r="BK159" s="219">
        <f>ROUND(L159*K159,3)</f>
        <v>0</v>
      </c>
      <c r="BL159" s="23" t="s">
        <v>142</v>
      </c>
      <c r="BM159" s="23" t="s">
        <v>208</v>
      </c>
    </row>
    <row r="160" s="1" customFormat="1" ht="38.25" customHeight="1">
      <c r="B160" s="174"/>
      <c r="C160" s="210" t="s">
        <v>209</v>
      </c>
      <c r="D160" s="210" t="s">
        <v>138</v>
      </c>
      <c r="E160" s="211" t="s">
        <v>210</v>
      </c>
      <c r="F160" s="212" t="s">
        <v>211</v>
      </c>
      <c r="G160" s="212"/>
      <c r="H160" s="212"/>
      <c r="I160" s="212"/>
      <c r="J160" s="213" t="s">
        <v>166</v>
      </c>
      <c r="K160" s="214">
        <v>13</v>
      </c>
      <c r="L160" s="215">
        <v>0</v>
      </c>
      <c r="M160" s="215"/>
      <c r="N160" s="214">
        <f>ROUND(L160*K160,3)</f>
        <v>0</v>
      </c>
      <c r="O160" s="214"/>
      <c r="P160" s="214"/>
      <c r="Q160" s="214"/>
      <c r="R160" s="178"/>
      <c r="T160" s="216" t="s">
        <v>5</v>
      </c>
      <c r="U160" s="57" t="s">
        <v>43</v>
      </c>
      <c r="V160" s="48"/>
      <c r="W160" s="217">
        <f>V160*K160</f>
        <v>0</v>
      </c>
      <c r="X160" s="217">
        <v>0</v>
      </c>
      <c r="Y160" s="217">
        <f>X160*K160</f>
        <v>0</v>
      </c>
      <c r="Z160" s="217">
        <v>0</v>
      </c>
      <c r="AA160" s="218">
        <f>Z160*K160</f>
        <v>0</v>
      </c>
      <c r="AR160" s="23" t="s">
        <v>142</v>
      </c>
      <c r="AT160" s="23" t="s">
        <v>138</v>
      </c>
      <c r="AU160" s="23" t="s">
        <v>116</v>
      </c>
      <c r="AY160" s="23" t="s">
        <v>137</v>
      </c>
      <c r="BE160" s="133">
        <f>IF(U160="základná",N160,0)</f>
        <v>0</v>
      </c>
      <c r="BF160" s="133">
        <f>IF(U160="znížená",N160,0)</f>
        <v>0</v>
      </c>
      <c r="BG160" s="133">
        <f>IF(U160="zákl. prenesená",N160,0)</f>
        <v>0</v>
      </c>
      <c r="BH160" s="133">
        <f>IF(U160="zníž. prenesená",N160,0)</f>
        <v>0</v>
      </c>
      <c r="BI160" s="133">
        <f>IF(U160="nulová",N160,0)</f>
        <v>0</v>
      </c>
      <c r="BJ160" s="23" t="s">
        <v>116</v>
      </c>
      <c r="BK160" s="219">
        <f>ROUND(L160*K160,3)</f>
        <v>0</v>
      </c>
      <c r="BL160" s="23" t="s">
        <v>142</v>
      </c>
      <c r="BM160" s="23" t="s">
        <v>212</v>
      </c>
    </row>
    <row r="161" s="1" customFormat="1" ht="25.5" customHeight="1">
      <c r="B161" s="174"/>
      <c r="C161" s="247" t="s">
        <v>183</v>
      </c>
      <c r="D161" s="247" t="s">
        <v>147</v>
      </c>
      <c r="E161" s="248" t="s">
        <v>213</v>
      </c>
      <c r="F161" s="249" t="s">
        <v>214</v>
      </c>
      <c r="G161" s="249"/>
      <c r="H161" s="249"/>
      <c r="I161" s="249"/>
      <c r="J161" s="250" t="s">
        <v>166</v>
      </c>
      <c r="K161" s="251">
        <v>9</v>
      </c>
      <c r="L161" s="252">
        <v>0</v>
      </c>
      <c r="M161" s="252"/>
      <c r="N161" s="251">
        <f>ROUND(L161*K161,3)</f>
        <v>0</v>
      </c>
      <c r="O161" s="214"/>
      <c r="P161" s="214"/>
      <c r="Q161" s="214"/>
      <c r="R161" s="178"/>
      <c r="T161" s="216" t="s">
        <v>5</v>
      </c>
      <c r="U161" s="57" t="s">
        <v>43</v>
      </c>
      <c r="V161" s="48"/>
      <c r="W161" s="217">
        <f>V161*K161</f>
        <v>0</v>
      </c>
      <c r="X161" s="217">
        <v>0</v>
      </c>
      <c r="Y161" s="217">
        <f>X161*K161</f>
        <v>0</v>
      </c>
      <c r="Z161" s="217">
        <v>0</v>
      </c>
      <c r="AA161" s="218">
        <f>Z161*K161</f>
        <v>0</v>
      </c>
      <c r="AR161" s="23" t="s">
        <v>151</v>
      </c>
      <c r="AT161" s="23" t="s">
        <v>147</v>
      </c>
      <c r="AU161" s="23" t="s">
        <v>116</v>
      </c>
      <c r="AY161" s="23" t="s">
        <v>137</v>
      </c>
      <c r="BE161" s="133">
        <f>IF(U161="základná",N161,0)</f>
        <v>0</v>
      </c>
      <c r="BF161" s="133">
        <f>IF(U161="znížená",N161,0)</f>
        <v>0</v>
      </c>
      <c r="BG161" s="133">
        <f>IF(U161="zákl. prenesená",N161,0)</f>
        <v>0</v>
      </c>
      <c r="BH161" s="133">
        <f>IF(U161="zníž. prenesená",N161,0)</f>
        <v>0</v>
      </c>
      <c r="BI161" s="133">
        <f>IF(U161="nulová",N161,0)</f>
        <v>0</v>
      </c>
      <c r="BJ161" s="23" t="s">
        <v>116</v>
      </c>
      <c r="BK161" s="219">
        <f>ROUND(L161*K161,3)</f>
        <v>0</v>
      </c>
      <c r="BL161" s="23" t="s">
        <v>142</v>
      </c>
      <c r="BM161" s="23" t="s">
        <v>215</v>
      </c>
    </row>
    <row r="162" s="1" customFormat="1" ht="25.5" customHeight="1">
      <c r="B162" s="174"/>
      <c r="C162" s="247" t="s">
        <v>216</v>
      </c>
      <c r="D162" s="247" t="s">
        <v>147</v>
      </c>
      <c r="E162" s="248" t="s">
        <v>217</v>
      </c>
      <c r="F162" s="249" t="s">
        <v>218</v>
      </c>
      <c r="G162" s="249"/>
      <c r="H162" s="249"/>
      <c r="I162" s="249"/>
      <c r="J162" s="250" t="s">
        <v>166</v>
      </c>
      <c r="K162" s="251">
        <v>4</v>
      </c>
      <c r="L162" s="252">
        <v>0</v>
      </c>
      <c r="M162" s="252"/>
      <c r="N162" s="251">
        <f>ROUND(L162*K162,3)</f>
        <v>0</v>
      </c>
      <c r="O162" s="214"/>
      <c r="P162" s="214"/>
      <c r="Q162" s="214"/>
      <c r="R162" s="178"/>
      <c r="T162" s="216" t="s">
        <v>5</v>
      </c>
      <c r="U162" s="57" t="s">
        <v>43</v>
      </c>
      <c r="V162" s="48"/>
      <c r="W162" s="217">
        <f>V162*K162</f>
        <v>0</v>
      </c>
      <c r="X162" s="217">
        <v>0</v>
      </c>
      <c r="Y162" s="217">
        <f>X162*K162</f>
        <v>0</v>
      </c>
      <c r="Z162" s="217">
        <v>0</v>
      </c>
      <c r="AA162" s="218">
        <f>Z162*K162</f>
        <v>0</v>
      </c>
      <c r="AR162" s="23" t="s">
        <v>151</v>
      </c>
      <c r="AT162" s="23" t="s">
        <v>147</v>
      </c>
      <c r="AU162" s="23" t="s">
        <v>116</v>
      </c>
      <c r="AY162" s="23" t="s">
        <v>137</v>
      </c>
      <c r="BE162" s="133">
        <f>IF(U162="základná",N162,0)</f>
        <v>0</v>
      </c>
      <c r="BF162" s="133">
        <f>IF(U162="znížená",N162,0)</f>
        <v>0</v>
      </c>
      <c r="BG162" s="133">
        <f>IF(U162="zákl. prenesená",N162,0)</f>
        <v>0</v>
      </c>
      <c r="BH162" s="133">
        <f>IF(U162="zníž. prenesená",N162,0)</f>
        <v>0</v>
      </c>
      <c r="BI162" s="133">
        <f>IF(U162="nulová",N162,0)</f>
        <v>0</v>
      </c>
      <c r="BJ162" s="23" t="s">
        <v>116</v>
      </c>
      <c r="BK162" s="219">
        <f>ROUND(L162*K162,3)</f>
        <v>0</v>
      </c>
      <c r="BL162" s="23" t="s">
        <v>142</v>
      </c>
      <c r="BM162" s="23" t="s">
        <v>216</v>
      </c>
    </row>
    <row r="163" s="1" customFormat="1" ht="38.25" customHeight="1">
      <c r="B163" s="174"/>
      <c r="C163" s="210" t="s">
        <v>219</v>
      </c>
      <c r="D163" s="210" t="s">
        <v>138</v>
      </c>
      <c r="E163" s="211" t="s">
        <v>220</v>
      </c>
      <c r="F163" s="212" t="s">
        <v>221</v>
      </c>
      <c r="G163" s="212"/>
      <c r="H163" s="212"/>
      <c r="I163" s="212"/>
      <c r="J163" s="213" t="s">
        <v>166</v>
      </c>
      <c r="K163" s="214">
        <v>13</v>
      </c>
      <c r="L163" s="215">
        <v>0</v>
      </c>
      <c r="M163" s="215"/>
      <c r="N163" s="214">
        <f>ROUND(L163*K163,3)</f>
        <v>0</v>
      </c>
      <c r="O163" s="214"/>
      <c r="P163" s="214"/>
      <c r="Q163" s="214"/>
      <c r="R163" s="178"/>
      <c r="T163" s="216" t="s">
        <v>5</v>
      </c>
      <c r="U163" s="57" t="s">
        <v>43</v>
      </c>
      <c r="V163" s="48"/>
      <c r="W163" s="217">
        <f>V163*K163</f>
        <v>0</v>
      </c>
      <c r="X163" s="217">
        <v>0</v>
      </c>
      <c r="Y163" s="217">
        <f>X163*K163</f>
        <v>0</v>
      </c>
      <c r="Z163" s="217">
        <v>0</v>
      </c>
      <c r="AA163" s="218">
        <f>Z163*K163</f>
        <v>0</v>
      </c>
      <c r="AR163" s="23" t="s">
        <v>142</v>
      </c>
      <c r="AT163" s="23" t="s">
        <v>138</v>
      </c>
      <c r="AU163" s="23" t="s">
        <v>116</v>
      </c>
      <c r="AY163" s="23" t="s">
        <v>137</v>
      </c>
      <c r="BE163" s="133">
        <f>IF(U163="základná",N163,0)</f>
        <v>0</v>
      </c>
      <c r="BF163" s="133">
        <f>IF(U163="znížená",N163,0)</f>
        <v>0</v>
      </c>
      <c r="BG163" s="133">
        <f>IF(U163="zákl. prenesená",N163,0)</f>
        <v>0</v>
      </c>
      <c r="BH163" s="133">
        <f>IF(U163="zníž. prenesená",N163,0)</f>
        <v>0</v>
      </c>
      <c r="BI163" s="133">
        <f>IF(U163="nulová",N163,0)</f>
        <v>0</v>
      </c>
      <c r="BJ163" s="23" t="s">
        <v>116</v>
      </c>
      <c r="BK163" s="219">
        <f>ROUND(L163*K163,3)</f>
        <v>0</v>
      </c>
      <c r="BL163" s="23" t="s">
        <v>142</v>
      </c>
      <c r="BM163" s="23" t="s">
        <v>222</v>
      </c>
    </row>
    <row r="164" s="1" customFormat="1" ht="25.5" customHeight="1">
      <c r="B164" s="174"/>
      <c r="C164" s="247" t="s">
        <v>10</v>
      </c>
      <c r="D164" s="247" t="s">
        <v>147</v>
      </c>
      <c r="E164" s="248" t="s">
        <v>223</v>
      </c>
      <c r="F164" s="249" t="s">
        <v>224</v>
      </c>
      <c r="G164" s="249"/>
      <c r="H164" s="249"/>
      <c r="I164" s="249"/>
      <c r="J164" s="250" t="s">
        <v>166</v>
      </c>
      <c r="K164" s="251">
        <v>39.130000000000003</v>
      </c>
      <c r="L164" s="252">
        <v>0</v>
      </c>
      <c r="M164" s="252"/>
      <c r="N164" s="251">
        <f>ROUND(L164*K164,3)</f>
        <v>0</v>
      </c>
      <c r="O164" s="214"/>
      <c r="P164" s="214"/>
      <c r="Q164" s="214"/>
      <c r="R164" s="178"/>
      <c r="T164" s="216" t="s">
        <v>5</v>
      </c>
      <c r="U164" s="57" t="s">
        <v>43</v>
      </c>
      <c r="V164" s="48"/>
      <c r="W164" s="217">
        <f>V164*K164</f>
        <v>0</v>
      </c>
      <c r="X164" s="217">
        <v>0</v>
      </c>
      <c r="Y164" s="217">
        <f>X164*K164</f>
        <v>0</v>
      </c>
      <c r="Z164" s="217">
        <v>0</v>
      </c>
      <c r="AA164" s="218">
        <f>Z164*K164</f>
        <v>0</v>
      </c>
      <c r="AR164" s="23" t="s">
        <v>151</v>
      </c>
      <c r="AT164" s="23" t="s">
        <v>147</v>
      </c>
      <c r="AU164" s="23" t="s">
        <v>116</v>
      </c>
      <c r="AY164" s="23" t="s">
        <v>137</v>
      </c>
      <c r="BE164" s="133">
        <f>IF(U164="základná",N164,0)</f>
        <v>0</v>
      </c>
      <c r="BF164" s="133">
        <f>IF(U164="znížená",N164,0)</f>
        <v>0</v>
      </c>
      <c r="BG164" s="133">
        <f>IF(U164="zákl. prenesená",N164,0)</f>
        <v>0</v>
      </c>
      <c r="BH164" s="133">
        <f>IF(U164="zníž. prenesená",N164,0)</f>
        <v>0</v>
      </c>
      <c r="BI164" s="133">
        <f>IF(U164="nulová",N164,0)</f>
        <v>0</v>
      </c>
      <c r="BJ164" s="23" t="s">
        <v>116</v>
      </c>
      <c r="BK164" s="219">
        <f>ROUND(L164*K164,3)</f>
        <v>0</v>
      </c>
      <c r="BL164" s="23" t="s">
        <v>142</v>
      </c>
      <c r="BM164" s="23" t="s">
        <v>225</v>
      </c>
    </row>
    <row r="165" s="1" customFormat="1" ht="25.5" customHeight="1">
      <c r="B165" s="174"/>
      <c r="C165" s="210" t="s">
        <v>226</v>
      </c>
      <c r="D165" s="210" t="s">
        <v>138</v>
      </c>
      <c r="E165" s="211" t="s">
        <v>227</v>
      </c>
      <c r="F165" s="212" t="s">
        <v>228</v>
      </c>
      <c r="G165" s="212"/>
      <c r="H165" s="212"/>
      <c r="I165" s="212"/>
      <c r="J165" s="213" t="s">
        <v>166</v>
      </c>
      <c r="K165" s="214">
        <v>35</v>
      </c>
      <c r="L165" s="215">
        <v>0</v>
      </c>
      <c r="M165" s="215"/>
      <c r="N165" s="214">
        <f>ROUND(L165*K165,3)</f>
        <v>0</v>
      </c>
      <c r="O165" s="214"/>
      <c r="P165" s="214"/>
      <c r="Q165" s="214"/>
      <c r="R165" s="178"/>
      <c r="T165" s="216" t="s">
        <v>5</v>
      </c>
      <c r="U165" s="57" t="s">
        <v>43</v>
      </c>
      <c r="V165" s="48"/>
      <c r="W165" s="217">
        <f>V165*K165</f>
        <v>0</v>
      </c>
      <c r="X165" s="217">
        <v>0</v>
      </c>
      <c r="Y165" s="217">
        <f>X165*K165</f>
        <v>0</v>
      </c>
      <c r="Z165" s="217">
        <v>0</v>
      </c>
      <c r="AA165" s="218">
        <f>Z165*K165</f>
        <v>0</v>
      </c>
      <c r="AR165" s="23" t="s">
        <v>142</v>
      </c>
      <c r="AT165" s="23" t="s">
        <v>138</v>
      </c>
      <c r="AU165" s="23" t="s">
        <v>116</v>
      </c>
      <c r="AY165" s="23" t="s">
        <v>137</v>
      </c>
      <c r="BE165" s="133">
        <f>IF(U165="základná",N165,0)</f>
        <v>0</v>
      </c>
      <c r="BF165" s="133">
        <f>IF(U165="znížená",N165,0)</f>
        <v>0</v>
      </c>
      <c r="BG165" s="133">
        <f>IF(U165="zákl. prenesená",N165,0)</f>
        <v>0</v>
      </c>
      <c r="BH165" s="133">
        <f>IF(U165="zníž. prenesená",N165,0)</f>
        <v>0</v>
      </c>
      <c r="BI165" s="133">
        <f>IF(U165="nulová",N165,0)</f>
        <v>0</v>
      </c>
      <c r="BJ165" s="23" t="s">
        <v>116</v>
      </c>
      <c r="BK165" s="219">
        <f>ROUND(L165*K165,3)</f>
        <v>0</v>
      </c>
      <c r="BL165" s="23" t="s">
        <v>142</v>
      </c>
      <c r="BM165" s="23" t="s">
        <v>229</v>
      </c>
    </row>
    <row r="166" s="1" customFormat="1" ht="25.5" customHeight="1">
      <c r="B166" s="174"/>
      <c r="C166" s="210" t="s">
        <v>189</v>
      </c>
      <c r="D166" s="210" t="s">
        <v>138</v>
      </c>
      <c r="E166" s="211" t="s">
        <v>230</v>
      </c>
      <c r="F166" s="212" t="s">
        <v>231</v>
      </c>
      <c r="G166" s="212"/>
      <c r="H166" s="212"/>
      <c r="I166" s="212"/>
      <c r="J166" s="213" t="s">
        <v>166</v>
      </c>
      <c r="K166" s="214">
        <v>45</v>
      </c>
      <c r="L166" s="215">
        <v>0</v>
      </c>
      <c r="M166" s="215"/>
      <c r="N166" s="214">
        <f>ROUND(L166*K166,3)</f>
        <v>0</v>
      </c>
      <c r="O166" s="214"/>
      <c r="P166" s="214"/>
      <c r="Q166" s="214"/>
      <c r="R166" s="178"/>
      <c r="T166" s="216" t="s">
        <v>5</v>
      </c>
      <c r="U166" s="57" t="s">
        <v>43</v>
      </c>
      <c r="V166" s="48"/>
      <c r="W166" s="217">
        <f>V166*K166</f>
        <v>0</v>
      </c>
      <c r="X166" s="217">
        <v>0</v>
      </c>
      <c r="Y166" s="217">
        <f>X166*K166</f>
        <v>0</v>
      </c>
      <c r="Z166" s="217">
        <v>0</v>
      </c>
      <c r="AA166" s="218">
        <f>Z166*K166</f>
        <v>0</v>
      </c>
      <c r="AR166" s="23" t="s">
        <v>142</v>
      </c>
      <c r="AT166" s="23" t="s">
        <v>138</v>
      </c>
      <c r="AU166" s="23" t="s">
        <v>116</v>
      </c>
      <c r="AY166" s="23" t="s">
        <v>137</v>
      </c>
      <c r="BE166" s="133">
        <f>IF(U166="základná",N166,0)</f>
        <v>0</v>
      </c>
      <c r="BF166" s="133">
        <f>IF(U166="znížená",N166,0)</f>
        <v>0</v>
      </c>
      <c r="BG166" s="133">
        <f>IF(U166="zákl. prenesená",N166,0)</f>
        <v>0</v>
      </c>
      <c r="BH166" s="133">
        <f>IF(U166="zníž. prenesená",N166,0)</f>
        <v>0</v>
      </c>
      <c r="BI166" s="133">
        <f>IF(U166="nulová",N166,0)</f>
        <v>0</v>
      </c>
      <c r="BJ166" s="23" t="s">
        <v>116</v>
      </c>
      <c r="BK166" s="219">
        <f>ROUND(L166*K166,3)</f>
        <v>0</v>
      </c>
      <c r="BL166" s="23" t="s">
        <v>142</v>
      </c>
      <c r="BM166" s="23" t="s">
        <v>232</v>
      </c>
    </row>
    <row r="167" s="1" customFormat="1" ht="16.5" customHeight="1">
      <c r="B167" s="174"/>
      <c r="C167" s="210" t="s">
        <v>233</v>
      </c>
      <c r="D167" s="210" t="s">
        <v>138</v>
      </c>
      <c r="E167" s="211" t="s">
        <v>234</v>
      </c>
      <c r="F167" s="212" t="s">
        <v>235</v>
      </c>
      <c r="G167" s="212"/>
      <c r="H167" s="212"/>
      <c r="I167" s="212"/>
      <c r="J167" s="213" t="s">
        <v>166</v>
      </c>
      <c r="K167" s="214">
        <v>32</v>
      </c>
      <c r="L167" s="215">
        <v>0</v>
      </c>
      <c r="M167" s="215"/>
      <c r="N167" s="214">
        <f>ROUND(L167*K167,3)</f>
        <v>0</v>
      </c>
      <c r="O167" s="214"/>
      <c r="P167" s="214"/>
      <c r="Q167" s="214"/>
      <c r="R167" s="178"/>
      <c r="T167" s="216" t="s">
        <v>5</v>
      </c>
      <c r="U167" s="57" t="s">
        <v>43</v>
      </c>
      <c r="V167" s="48"/>
      <c r="W167" s="217">
        <f>V167*K167</f>
        <v>0</v>
      </c>
      <c r="X167" s="217">
        <v>0</v>
      </c>
      <c r="Y167" s="217">
        <f>X167*K167</f>
        <v>0</v>
      </c>
      <c r="Z167" s="217">
        <v>0</v>
      </c>
      <c r="AA167" s="218">
        <f>Z167*K167</f>
        <v>0</v>
      </c>
      <c r="AR167" s="23" t="s">
        <v>142</v>
      </c>
      <c r="AT167" s="23" t="s">
        <v>138</v>
      </c>
      <c r="AU167" s="23" t="s">
        <v>116</v>
      </c>
      <c r="AY167" s="23" t="s">
        <v>137</v>
      </c>
      <c r="BE167" s="133">
        <f>IF(U167="základná",N167,0)</f>
        <v>0</v>
      </c>
      <c r="BF167" s="133">
        <f>IF(U167="znížená",N167,0)</f>
        <v>0</v>
      </c>
      <c r="BG167" s="133">
        <f>IF(U167="zákl. prenesená",N167,0)</f>
        <v>0</v>
      </c>
      <c r="BH167" s="133">
        <f>IF(U167="zníž. prenesená",N167,0)</f>
        <v>0</v>
      </c>
      <c r="BI167" s="133">
        <f>IF(U167="nulová",N167,0)</f>
        <v>0</v>
      </c>
      <c r="BJ167" s="23" t="s">
        <v>116</v>
      </c>
      <c r="BK167" s="219">
        <f>ROUND(L167*K167,3)</f>
        <v>0</v>
      </c>
      <c r="BL167" s="23" t="s">
        <v>142</v>
      </c>
      <c r="BM167" s="23" t="s">
        <v>236</v>
      </c>
    </row>
    <row r="168" s="1" customFormat="1" ht="38.25" customHeight="1">
      <c r="B168" s="174"/>
      <c r="C168" s="210" t="s">
        <v>192</v>
      </c>
      <c r="D168" s="210" t="s">
        <v>138</v>
      </c>
      <c r="E168" s="211" t="s">
        <v>237</v>
      </c>
      <c r="F168" s="212" t="s">
        <v>238</v>
      </c>
      <c r="G168" s="212"/>
      <c r="H168" s="212"/>
      <c r="I168" s="212"/>
      <c r="J168" s="213" t="s">
        <v>239</v>
      </c>
      <c r="K168" s="214">
        <v>0.29999999999999999</v>
      </c>
      <c r="L168" s="215">
        <v>0</v>
      </c>
      <c r="M168" s="215"/>
      <c r="N168" s="214">
        <f>ROUND(L168*K168,3)</f>
        <v>0</v>
      </c>
      <c r="O168" s="214"/>
      <c r="P168" s="214"/>
      <c r="Q168" s="214"/>
      <c r="R168" s="178"/>
      <c r="T168" s="216" t="s">
        <v>5</v>
      </c>
      <c r="U168" s="57" t="s">
        <v>43</v>
      </c>
      <c r="V168" s="48"/>
      <c r="W168" s="217">
        <f>V168*K168</f>
        <v>0</v>
      </c>
      <c r="X168" s="217">
        <v>0</v>
      </c>
      <c r="Y168" s="217">
        <f>X168*K168</f>
        <v>0</v>
      </c>
      <c r="Z168" s="217">
        <v>0</v>
      </c>
      <c r="AA168" s="218">
        <f>Z168*K168</f>
        <v>0</v>
      </c>
      <c r="AR168" s="23" t="s">
        <v>142</v>
      </c>
      <c r="AT168" s="23" t="s">
        <v>138</v>
      </c>
      <c r="AU168" s="23" t="s">
        <v>116</v>
      </c>
      <c r="AY168" s="23" t="s">
        <v>137</v>
      </c>
      <c r="BE168" s="133">
        <f>IF(U168="základná",N168,0)</f>
        <v>0</v>
      </c>
      <c r="BF168" s="133">
        <f>IF(U168="znížená",N168,0)</f>
        <v>0</v>
      </c>
      <c r="BG168" s="133">
        <f>IF(U168="zákl. prenesená",N168,0)</f>
        <v>0</v>
      </c>
      <c r="BH168" s="133">
        <f>IF(U168="zníž. prenesená",N168,0)</f>
        <v>0</v>
      </c>
      <c r="BI168" s="133">
        <f>IF(U168="nulová",N168,0)</f>
        <v>0</v>
      </c>
      <c r="BJ168" s="23" t="s">
        <v>116</v>
      </c>
      <c r="BK168" s="219">
        <f>ROUND(L168*K168,3)</f>
        <v>0</v>
      </c>
      <c r="BL168" s="23" t="s">
        <v>142</v>
      </c>
      <c r="BM168" s="23" t="s">
        <v>240</v>
      </c>
    </row>
    <row r="169" s="1" customFormat="1" ht="16.5" customHeight="1">
      <c r="B169" s="174"/>
      <c r="C169" s="247" t="s">
        <v>241</v>
      </c>
      <c r="D169" s="247" t="s">
        <v>147</v>
      </c>
      <c r="E169" s="248" t="s">
        <v>242</v>
      </c>
      <c r="F169" s="249" t="s">
        <v>243</v>
      </c>
      <c r="G169" s="249"/>
      <c r="H169" s="249"/>
      <c r="I169" s="249"/>
      <c r="J169" s="250" t="s">
        <v>244</v>
      </c>
      <c r="K169" s="251">
        <v>0.089999999999999997</v>
      </c>
      <c r="L169" s="252">
        <v>0</v>
      </c>
      <c r="M169" s="252"/>
      <c r="N169" s="251">
        <f>ROUND(L169*K169,3)</f>
        <v>0</v>
      </c>
      <c r="O169" s="214"/>
      <c r="P169" s="214"/>
      <c r="Q169" s="214"/>
      <c r="R169" s="178"/>
      <c r="T169" s="216" t="s">
        <v>5</v>
      </c>
      <c r="U169" s="57" t="s">
        <v>43</v>
      </c>
      <c r="V169" s="48"/>
      <c r="W169" s="217">
        <f>V169*K169</f>
        <v>0</v>
      </c>
      <c r="X169" s="217">
        <v>0</v>
      </c>
      <c r="Y169" s="217">
        <f>X169*K169</f>
        <v>0</v>
      </c>
      <c r="Z169" s="217">
        <v>0</v>
      </c>
      <c r="AA169" s="218">
        <f>Z169*K169</f>
        <v>0</v>
      </c>
      <c r="AR169" s="23" t="s">
        <v>151</v>
      </c>
      <c r="AT169" s="23" t="s">
        <v>147</v>
      </c>
      <c r="AU169" s="23" t="s">
        <v>116</v>
      </c>
      <c r="AY169" s="23" t="s">
        <v>137</v>
      </c>
      <c r="BE169" s="133">
        <f>IF(U169="základná",N169,0)</f>
        <v>0</v>
      </c>
      <c r="BF169" s="133">
        <f>IF(U169="znížená",N169,0)</f>
        <v>0</v>
      </c>
      <c r="BG169" s="133">
        <f>IF(U169="zákl. prenesená",N169,0)</f>
        <v>0</v>
      </c>
      <c r="BH169" s="133">
        <f>IF(U169="zníž. prenesená",N169,0)</f>
        <v>0</v>
      </c>
      <c r="BI169" s="133">
        <f>IF(U169="nulová",N169,0)</f>
        <v>0</v>
      </c>
      <c r="BJ169" s="23" t="s">
        <v>116</v>
      </c>
      <c r="BK169" s="219">
        <f>ROUND(L169*K169,3)</f>
        <v>0</v>
      </c>
      <c r="BL169" s="23" t="s">
        <v>142</v>
      </c>
      <c r="BM169" s="23" t="s">
        <v>245</v>
      </c>
    </row>
    <row r="170" s="1" customFormat="1" ht="38.25" customHeight="1">
      <c r="B170" s="174"/>
      <c r="C170" s="210" t="s">
        <v>197</v>
      </c>
      <c r="D170" s="210" t="s">
        <v>138</v>
      </c>
      <c r="E170" s="211" t="s">
        <v>246</v>
      </c>
      <c r="F170" s="212" t="s">
        <v>247</v>
      </c>
      <c r="G170" s="212"/>
      <c r="H170" s="212"/>
      <c r="I170" s="212"/>
      <c r="J170" s="213" t="s">
        <v>141</v>
      </c>
      <c r="K170" s="214">
        <v>93</v>
      </c>
      <c r="L170" s="215">
        <v>0</v>
      </c>
      <c r="M170" s="215"/>
      <c r="N170" s="214">
        <f>ROUND(L170*K170,3)</f>
        <v>0</v>
      </c>
      <c r="O170" s="214"/>
      <c r="P170" s="214"/>
      <c r="Q170" s="214"/>
      <c r="R170" s="178"/>
      <c r="T170" s="216" t="s">
        <v>5</v>
      </c>
      <c r="U170" s="57" t="s">
        <v>43</v>
      </c>
      <c r="V170" s="48"/>
      <c r="W170" s="217">
        <f>V170*K170</f>
        <v>0</v>
      </c>
      <c r="X170" s="217">
        <v>0</v>
      </c>
      <c r="Y170" s="217">
        <f>X170*K170</f>
        <v>0</v>
      </c>
      <c r="Z170" s="217">
        <v>0</v>
      </c>
      <c r="AA170" s="218">
        <f>Z170*K170</f>
        <v>0</v>
      </c>
      <c r="AR170" s="23" t="s">
        <v>142</v>
      </c>
      <c r="AT170" s="23" t="s">
        <v>138</v>
      </c>
      <c r="AU170" s="23" t="s">
        <v>116</v>
      </c>
      <c r="AY170" s="23" t="s">
        <v>137</v>
      </c>
      <c r="BE170" s="133">
        <f>IF(U170="základná",N170,0)</f>
        <v>0</v>
      </c>
      <c r="BF170" s="133">
        <f>IF(U170="znížená",N170,0)</f>
        <v>0</v>
      </c>
      <c r="BG170" s="133">
        <f>IF(U170="zákl. prenesená",N170,0)</f>
        <v>0</v>
      </c>
      <c r="BH170" s="133">
        <f>IF(U170="zníž. prenesená",N170,0)</f>
        <v>0</v>
      </c>
      <c r="BI170" s="133">
        <f>IF(U170="nulová",N170,0)</f>
        <v>0</v>
      </c>
      <c r="BJ170" s="23" t="s">
        <v>116</v>
      </c>
      <c r="BK170" s="219">
        <f>ROUND(L170*K170,3)</f>
        <v>0</v>
      </c>
      <c r="BL170" s="23" t="s">
        <v>142</v>
      </c>
      <c r="BM170" s="23" t="s">
        <v>248</v>
      </c>
    </row>
    <row r="171" s="10" customFormat="1" ht="16.5" customHeight="1">
      <c r="B171" s="220"/>
      <c r="C171" s="221"/>
      <c r="D171" s="221"/>
      <c r="E171" s="222" t="s">
        <v>5</v>
      </c>
      <c r="F171" s="223" t="s">
        <v>249</v>
      </c>
      <c r="G171" s="224"/>
      <c r="H171" s="224"/>
      <c r="I171" s="224"/>
      <c r="J171" s="221"/>
      <c r="K171" s="222" t="s">
        <v>5</v>
      </c>
      <c r="L171" s="221"/>
      <c r="M171" s="221"/>
      <c r="N171" s="221"/>
      <c r="O171" s="221"/>
      <c r="P171" s="221"/>
      <c r="Q171" s="221"/>
      <c r="R171" s="225"/>
      <c r="T171" s="226"/>
      <c r="U171" s="221"/>
      <c r="V171" s="221"/>
      <c r="W171" s="221"/>
      <c r="X171" s="221"/>
      <c r="Y171" s="221"/>
      <c r="Z171" s="221"/>
      <c r="AA171" s="227"/>
      <c r="AT171" s="228" t="s">
        <v>144</v>
      </c>
      <c r="AU171" s="228" t="s">
        <v>116</v>
      </c>
      <c r="AV171" s="10" t="s">
        <v>84</v>
      </c>
      <c r="AW171" s="10" t="s">
        <v>33</v>
      </c>
      <c r="AX171" s="10" t="s">
        <v>76</v>
      </c>
      <c r="AY171" s="228" t="s">
        <v>137</v>
      </c>
    </row>
    <row r="172" s="11" customFormat="1" ht="16.5" customHeight="1">
      <c r="B172" s="229"/>
      <c r="C172" s="230"/>
      <c r="D172" s="230"/>
      <c r="E172" s="231" t="s">
        <v>5</v>
      </c>
      <c r="F172" s="232" t="s">
        <v>250</v>
      </c>
      <c r="G172" s="230"/>
      <c r="H172" s="230"/>
      <c r="I172" s="230"/>
      <c r="J172" s="230"/>
      <c r="K172" s="233">
        <v>80</v>
      </c>
      <c r="L172" s="230"/>
      <c r="M172" s="230"/>
      <c r="N172" s="230"/>
      <c r="O172" s="230"/>
      <c r="P172" s="230"/>
      <c r="Q172" s="230"/>
      <c r="R172" s="234"/>
      <c r="T172" s="235"/>
      <c r="U172" s="230"/>
      <c r="V172" s="230"/>
      <c r="W172" s="230"/>
      <c r="X172" s="230"/>
      <c r="Y172" s="230"/>
      <c r="Z172" s="230"/>
      <c r="AA172" s="236"/>
      <c r="AT172" s="237" t="s">
        <v>144</v>
      </c>
      <c r="AU172" s="237" t="s">
        <v>116</v>
      </c>
      <c r="AV172" s="11" t="s">
        <v>116</v>
      </c>
      <c r="AW172" s="11" t="s">
        <v>33</v>
      </c>
      <c r="AX172" s="11" t="s">
        <v>76</v>
      </c>
      <c r="AY172" s="237" t="s">
        <v>137</v>
      </c>
    </row>
    <row r="173" s="10" customFormat="1" ht="16.5" customHeight="1">
      <c r="B173" s="220"/>
      <c r="C173" s="221"/>
      <c r="D173" s="221"/>
      <c r="E173" s="222" t="s">
        <v>5</v>
      </c>
      <c r="F173" s="253" t="s">
        <v>251</v>
      </c>
      <c r="G173" s="221"/>
      <c r="H173" s="221"/>
      <c r="I173" s="221"/>
      <c r="J173" s="221"/>
      <c r="K173" s="222" t="s">
        <v>5</v>
      </c>
      <c r="L173" s="221"/>
      <c r="M173" s="221"/>
      <c r="N173" s="221"/>
      <c r="O173" s="221"/>
      <c r="P173" s="221"/>
      <c r="Q173" s="221"/>
      <c r="R173" s="225"/>
      <c r="T173" s="226"/>
      <c r="U173" s="221"/>
      <c r="V173" s="221"/>
      <c r="W173" s="221"/>
      <c r="X173" s="221"/>
      <c r="Y173" s="221"/>
      <c r="Z173" s="221"/>
      <c r="AA173" s="227"/>
      <c r="AT173" s="228" t="s">
        <v>144</v>
      </c>
      <c r="AU173" s="228" t="s">
        <v>116</v>
      </c>
      <c r="AV173" s="10" t="s">
        <v>84</v>
      </c>
      <c r="AW173" s="10" t="s">
        <v>33</v>
      </c>
      <c r="AX173" s="10" t="s">
        <v>76</v>
      </c>
      <c r="AY173" s="228" t="s">
        <v>137</v>
      </c>
    </row>
    <row r="174" s="11" customFormat="1" ht="16.5" customHeight="1">
      <c r="B174" s="229"/>
      <c r="C174" s="230"/>
      <c r="D174" s="230"/>
      <c r="E174" s="231" t="s">
        <v>5</v>
      </c>
      <c r="F174" s="232" t="s">
        <v>193</v>
      </c>
      <c r="G174" s="230"/>
      <c r="H174" s="230"/>
      <c r="I174" s="230"/>
      <c r="J174" s="230"/>
      <c r="K174" s="233">
        <v>13</v>
      </c>
      <c r="L174" s="230"/>
      <c r="M174" s="230"/>
      <c r="N174" s="230"/>
      <c r="O174" s="230"/>
      <c r="P174" s="230"/>
      <c r="Q174" s="230"/>
      <c r="R174" s="234"/>
      <c r="T174" s="235"/>
      <c r="U174" s="230"/>
      <c r="V174" s="230"/>
      <c r="W174" s="230"/>
      <c r="X174" s="230"/>
      <c r="Y174" s="230"/>
      <c r="Z174" s="230"/>
      <c r="AA174" s="236"/>
      <c r="AT174" s="237" t="s">
        <v>144</v>
      </c>
      <c r="AU174" s="237" t="s">
        <v>116</v>
      </c>
      <c r="AV174" s="11" t="s">
        <v>116</v>
      </c>
      <c r="AW174" s="11" t="s">
        <v>33</v>
      </c>
      <c r="AX174" s="11" t="s">
        <v>76</v>
      </c>
      <c r="AY174" s="237" t="s">
        <v>137</v>
      </c>
    </row>
    <row r="175" s="12" customFormat="1" ht="16.5" customHeight="1">
      <c r="B175" s="238"/>
      <c r="C175" s="239"/>
      <c r="D175" s="239"/>
      <c r="E175" s="240" t="s">
        <v>5</v>
      </c>
      <c r="F175" s="241" t="s">
        <v>146</v>
      </c>
      <c r="G175" s="239"/>
      <c r="H175" s="239"/>
      <c r="I175" s="239"/>
      <c r="J175" s="239"/>
      <c r="K175" s="242">
        <v>93</v>
      </c>
      <c r="L175" s="239"/>
      <c r="M175" s="239"/>
      <c r="N175" s="239"/>
      <c r="O175" s="239"/>
      <c r="P175" s="239"/>
      <c r="Q175" s="239"/>
      <c r="R175" s="243"/>
      <c r="T175" s="244"/>
      <c r="U175" s="239"/>
      <c r="V175" s="239"/>
      <c r="W175" s="239"/>
      <c r="X175" s="239"/>
      <c r="Y175" s="239"/>
      <c r="Z175" s="239"/>
      <c r="AA175" s="245"/>
      <c r="AT175" s="246" t="s">
        <v>144</v>
      </c>
      <c r="AU175" s="246" t="s">
        <v>116</v>
      </c>
      <c r="AV175" s="12" t="s">
        <v>142</v>
      </c>
      <c r="AW175" s="12" t="s">
        <v>33</v>
      </c>
      <c r="AX175" s="12" t="s">
        <v>84</v>
      </c>
      <c r="AY175" s="246" t="s">
        <v>137</v>
      </c>
    </row>
    <row r="176" s="1" customFormat="1" ht="16.5" customHeight="1">
      <c r="B176" s="174"/>
      <c r="C176" s="247" t="s">
        <v>252</v>
      </c>
      <c r="D176" s="247" t="s">
        <v>147</v>
      </c>
      <c r="E176" s="248" t="s">
        <v>253</v>
      </c>
      <c r="F176" s="249" t="s">
        <v>254</v>
      </c>
      <c r="G176" s="249"/>
      <c r="H176" s="249"/>
      <c r="I176" s="249"/>
      <c r="J176" s="250" t="s">
        <v>255</v>
      </c>
      <c r="K176" s="251">
        <v>12206.25</v>
      </c>
      <c r="L176" s="252">
        <v>0</v>
      </c>
      <c r="M176" s="252"/>
      <c r="N176" s="251">
        <f>ROUND(L176*K176,3)</f>
        <v>0</v>
      </c>
      <c r="O176" s="214"/>
      <c r="P176" s="214"/>
      <c r="Q176" s="214"/>
      <c r="R176" s="178"/>
      <c r="T176" s="216" t="s">
        <v>5</v>
      </c>
      <c r="U176" s="57" t="s">
        <v>43</v>
      </c>
      <c r="V176" s="48"/>
      <c r="W176" s="217">
        <f>V176*K176</f>
        <v>0</v>
      </c>
      <c r="X176" s="217">
        <v>0</v>
      </c>
      <c r="Y176" s="217">
        <f>X176*K176</f>
        <v>0</v>
      </c>
      <c r="Z176" s="217">
        <v>0</v>
      </c>
      <c r="AA176" s="218">
        <f>Z176*K176</f>
        <v>0</v>
      </c>
      <c r="AR176" s="23" t="s">
        <v>151</v>
      </c>
      <c r="AT176" s="23" t="s">
        <v>147</v>
      </c>
      <c r="AU176" s="23" t="s">
        <v>116</v>
      </c>
      <c r="AY176" s="23" t="s">
        <v>137</v>
      </c>
      <c r="BE176" s="133">
        <f>IF(U176="základná",N176,0)</f>
        <v>0</v>
      </c>
      <c r="BF176" s="133">
        <f>IF(U176="znížená",N176,0)</f>
        <v>0</v>
      </c>
      <c r="BG176" s="133">
        <f>IF(U176="zákl. prenesená",N176,0)</f>
        <v>0</v>
      </c>
      <c r="BH176" s="133">
        <f>IF(U176="zníž. prenesená",N176,0)</f>
        <v>0</v>
      </c>
      <c r="BI176" s="133">
        <f>IF(U176="nulová",N176,0)</f>
        <v>0</v>
      </c>
      <c r="BJ176" s="23" t="s">
        <v>116</v>
      </c>
      <c r="BK176" s="219">
        <f>ROUND(L176*K176,3)</f>
        <v>0</v>
      </c>
      <c r="BL176" s="23" t="s">
        <v>142</v>
      </c>
      <c r="BM176" s="23" t="s">
        <v>256</v>
      </c>
    </row>
    <row r="177" s="1" customFormat="1" ht="25.5" customHeight="1">
      <c r="B177" s="174"/>
      <c r="C177" s="210" t="s">
        <v>201</v>
      </c>
      <c r="D177" s="210" t="s">
        <v>138</v>
      </c>
      <c r="E177" s="211" t="s">
        <v>257</v>
      </c>
      <c r="F177" s="212" t="s">
        <v>258</v>
      </c>
      <c r="G177" s="212"/>
      <c r="H177" s="212"/>
      <c r="I177" s="212"/>
      <c r="J177" s="213" t="s">
        <v>141</v>
      </c>
      <c r="K177" s="214">
        <v>14365</v>
      </c>
      <c r="L177" s="215">
        <v>0</v>
      </c>
      <c r="M177" s="215"/>
      <c r="N177" s="214">
        <f>ROUND(L177*K177,3)</f>
        <v>0</v>
      </c>
      <c r="O177" s="214"/>
      <c r="P177" s="214"/>
      <c r="Q177" s="214"/>
      <c r="R177" s="178"/>
      <c r="T177" s="216" t="s">
        <v>5</v>
      </c>
      <c r="U177" s="57" t="s">
        <v>43</v>
      </c>
      <c r="V177" s="48"/>
      <c r="W177" s="217">
        <f>V177*K177</f>
        <v>0</v>
      </c>
      <c r="X177" s="217">
        <v>0</v>
      </c>
      <c r="Y177" s="217">
        <f>X177*K177</f>
        <v>0</v>
      </c>
      <c r="Z177" s="217">
        <v>0</v>
      </c>
      <c r="AA177" s="218">
        <f>Z177*K177</f>
        <v>0</v>
      </c>
      <c r="AR177" s="23" t="s">
        <v>142</v>
      </c>
      <c r="AT177" s="23" t="s">
        <v>138</v>
      </c>
      <c r="AU177" s="23" t="s">
        <v>116</v>
      </c>
      <c r="AY177" s="23" t="s">
        <v>137</v>
      </c>
      <c r="BE177" s="133">
        <f>IF(U177="základná",N177,0)</f>
        <v>0</v>
      </c>
      <c r="BF177" s="133">
        <f>IF(U177="znížená",N177,0)</f>
        <v>0</v>
      </c>
      <c r="BG177" s="133">
        <f>IF(U177="zákl. prenesená",N177,0)</f>
        <v>0</v>
      </c>
      <c r="BH177" s="133">
        <f>IF(U177="zníž. prenesená",N177,0)</f>
        <v>0</v>
      </c>
      <c r="BI177" s="133">
        <f>IF(U177="nulová",N177,0)</f>
        <v>0</v>
      </c>
      <c r="BJ177" s="23" t="s">
        <v>116</v>
      </c>
      <c r="BK177" s="219">
        <f>ROUND(L177*K177,3)</f>
        <v>0</v>
      </c>
      <c r="BL177" s="23" t="s">
        <v>142</v>
      </c>
      <c r="BM177" s="23" t="s">
        <v>259</v>
      </c>
    </row>
    <row r="178" s="11" customFormat="1" ht="16.5" customHeight="1">
      <c r="B178" s="229"/>
      <c r="C178" s="230"/>
      <c r="D178" s="230"/>
      <c r="E178" s="231" t="s">
        <v>5</v>
      </c>
      <c r="F178" s="254" t="s">
        <v>260</v>
      </c>
      <c r="G178" s="255"/>
      <c r="H178" s="255"/>
      <c r="I178" s="255"/>
      <c r="J178" s="230"/>
      <c r="K178" s="233">
        <v>14365</v>
      </c>
      <c r="L178" s="230"/>
      <c r="M178" s="230"/>
      <c r="N178" s="230"/>
      <c r="O178" s="230"/>
      <c r="P178" s="230"/>
      <c r="Q178" s="230"/>
      <c r="R178" s="234"/>
      <c r="T178" s="235"/>
      <c r="U178" s="230"/>
      <c r="V178" s="230"/>
      <c r="W178" s="230"/>
      <c r="X178" s="230"/>
      <c r="Y178" s="230"/>
      <c r="Z178" s="230"/>
      <c r="AA178" s="236"/>
      <c r="AT178" s="237" t="s">
        <v>144</v>
      </c>
      <c r="AU178" s="237" t="s">
        <v>116</v>
      </c>
      <c r="AV178" s="11" t="s">
        <v>116</v>
      </c>
      <c r="AW178" s="11" t="s">
        <v>33</v>
      </c>
      <c r="AX178" s="11" t="s">
        <v>76</v>
      </c>
      <c r="AY178" s="237" t="s">
        <v>137</v>
      </c>
    </row>
    <row r="179" s="12" customFormat="1" ht="16.5" customHeight="1">
      <c r="B179" s="238"/>
      <c r="C179" s="239"/>
      <c r="D179" s="239"/>
      <c r="E179" s="240" t="s">
        <v>5</v>
      </c>
      <c r="F179" s="241" t="s">
        <v>146</v>
      </c>
      <c r="G179" s="239"/>
      <c r="H179" s="239"/>
      <c r="I179" s="239"/>
      <c r="J179" s="239"/>
      <c r="K179" s="242">
        <v>14365</v>
      </c>
      <c r="L179" s="239"/>
      <c r="M179" s="239"/>
      <c r="N179" s="239"/>
      <c r="O179" s="239"/>
      <c r="P179" s="239"/>
      <c r="Q179" s="239"/>
      <c r="R179" s="243"/>
      <c r="T179" s="244"/>
      <c r="U179" s="239"/>
      <c r="V179" s="239"/>
      <c r="W179" s="239"/>
      <c r="X179" s="239"/>
      <c r="Y179" s="239"/>
      <c r="Z179" s="239"/>
      <c r="AA179" s="245"/>
      <c r="AT179" s="246" t="s">
        <v>144</v>
      </c>
      <c r="AU179" s="246" t="s">
        <v>116</v>
      </c>
      <c r="AV179" s="12" t="s">
        <v>142</v>
      </c>
      <c r="AW179" s="12" t="s">
        <v>33</v>
      </c>
      <c r="AX179" s="12" t="s">
        <v>84</v>
      </c>
      <c r="AY179" s="246" t="s">
        <v>137</v>
      </c>
    </row>
    <row r="180" s="1" customFormat="1" ht="25.5" customHeight="1">
      <c r="B180" s="174"/>
      <c r="C180" s="210" t="s">
        <v>261</v>
      </c>
      <c r="D180" s="210" t="s">
        <v>138</v>
      </c>
      <c r="E180" s="211" t="s">
        <v>262</v>
      </c>
      <c r="F180" s="212" t="s">
        <v>263</v>
      </c>
      <c r="G180" s="212"/>
      <c r="H180" s="212"/>
      <c r="I180" s="212"/>
      <c r="J180" s="213" t="s">
        <v>264</v>
      </c>
      <c r="K180" s="214">
        <v>500</v>
      </c>
      <c r="L180" s="215">
        <v>0</v>
      </c>
      <c r="M180" s="215"/>
      <c r="N180" s="214">
        <f>ROUND(L180*K180,3)</f>
        <v>0</v>
      </c>
      <c r="O180" s="214"/>
      <c r="P180" s="214"/>
      <c r="Q180" s="214"/>
      <c r="R180" s="178"/>
      <c r="T180" s="216" t="s">
        <v>5</v>
      </c>
      <c r="U180" s="57" t="s">
        <v>43</v>
      </c>
      <c r="V180" s="48"/>
      <c r="W180" s="217">
        <f>V180*K180</f>
        <v>0</v>
      </c>
      <c r="X180" s="217">
        <v>0</v>
      </c>
      <c r="Y180" s="217">
        <f>X180*K180</f>
        <v>0</v>
      </c>
      <c r="Z180" s="217">
        <v>0</v>
      </c>
      <c r="AA180" s="218">
        <f>Z180*K180</f>
        <v>0</v>
      </c>
      <c r="AR180" s="23" t="s">
        <v>142</v>
      </c>
      <c r="AT180" s="23" t="s">
        <v>138</v>
      </c>
      <c r="AU180" s="23" t="s">
        <v>116</v>
      </c>
      <c r="AY180" s="23" t="s">
        <v>137</v>
      </c>
      <c r="BE180" s="133">
        <f>IF(U180="základná",N180,0)</f>
        <v>0</v>
      </c>
      <c r="BF180" s="133">
        <f>IF(U180="znížená",N180,0)</f>
        <v>0</v>
      </c>
      <c r="BG180" s="133">
        <f>IF(U180="zákl. prenesená",N180,0)</f>
        <v>0</v>
      </c>
      <c r="BH180" s="133">
        <f>IF(U180="zníž. prenesená",N180,0)</f>
        <v>0</v>
      </c>
      <c r="BI180" s="133">
        <f>IF(U180="nulová",N180,0)</f>
        <v>0</v>
      </c>
      <c r="BJ180" s="23" t="s">
        <v>116</v>
      </c>
      <c r="BK180" s="219">
        <f>ROUND(L180*K180,3)</f>
        <v>0</v>
      </c>
      <c r="BL180" s="23" t="s">
        <v>142</v>
      </c>
      <c r="BM180" s="23" t="s">
        <v>265</v>
      </c>
    </row>
    <row r="181" s="1" customFormat="1" ht="25.5" customHeight="1">
      <c r="B181" s="174"/>
      <c r="C181" s="210" t="s">
        <v>205</v>
      </c>
      <c r="D181" s="210" t="s">
        <v>138</v>
      </c>
      <c r="E181" s="211" t="s">
        <v>266</v>
      </c>
      <c r="F181" s="212" t="s">
        <v>267</v>
      </c>
      <c r="G181" s="212"/>
      <c r="H181" s="212"/>
      <c r="I181" s="212"/>
      <c r="J181" s="213" t="s">
        <v>141</v>
      </c>
      <c r="K181" s="214">
        <v>412</v>
      </c>
      <c r="L181" s="215">
        <v>0</v>
      </c>
      <c r="M181" s="215"/>
      <c r="N181" s="214">
        <f>ROUND(L181*K181,3)</f>
        <v>0</v>
      </c>
      <c r="O181" s="214"/>
      <c r="P181" s="214"/>
      <c r="Q181" s="214"/>
      <c r="R181" s="178"/>
      <c r="T181" s="216" t="s">
        <v>5</v>
      </c>
      <c r="U181" s="57" t="s">
        <v>43</v>
      </c>
      <c r="V181" s="48"/>
      <c r="W181" s="217">
        <f>V181*K181</f>
        <v>0</v>
      </c>
      <c r="X181" s="217">
        <v>0</v>
      </c>
      <c r="Y181" s="217">
        <f>X181*K181</f>
        <v>0</v>
      </c>
      <c r="Z181" s="217">
        <v>0</v>
      </c>
      <c r="AA181" s="218">
        <f>Z181*K181</f>
        <v>0</v>
      </c>
      <c r="AR181" s="23" t="s">
        <v>142</v>
      </c>
      <c r="AT181" s="23" t="s">
        <v>138</v>
      </c>
      <c r="AU181" s="23" t="s">
        <v>116</v>
      </c>
      <c r="AY181" s="23" t="s">
        <v>137</v>
      </c>
      <c r="BE181" s="133">
        <f>IF(U181="základná",N181,0)</f>
        <v>0</v>
      </c>
      <c r="BF181" s="133">
        <f>IF(U181="znížená",N181,0)</f>
        <v>0</v>
      </c>
      <c r="BG181" s="133">
        <f>IF(U181="zákl. prenesená",N181,0)</f>
        <v>0</v>
      </c>
      <c r="BH181" s="133">
        <f>IF(U181="zníž. prenesená",N181,0)</f>
        <v>0</v>
      </c>
      <c r="BI181" s="133">
        <f>IF(U181="nulová",N181,0)</f>
        <v>0</v>
      </c>
      <c r="BJ181" s="23" t="s">
        <v>116</v>
      </c>
      <c r="BK181" s="219">
        <f>ROUND(L181*K181,3)</f>
        <v>0</v>
      </c>
      <c r="BL181" s="23" t="s">
        <v>142</v>
      </c>
      <c r="BM181" s="23" t="s">
        <v>268</v>
      </c>
    </row>
    <row r="182" s="10" customFormat="1" ht="16.5" customHeight="1">
      <c r="B182" s="220"/>
      <c r="C182" s="221"/>
      <c r="D182" s="221"/>
      <c r="E182" s="222" t="s">
        <v>5</v>
      </c>
      <c r="F182" s="223" t="s">
        <v>168</v>
      </c>
      <c r="G182" s="224"/>
      <c r="H182" s="224"/>
      <c r="I182" s="224"/>
      <c r="J182" s="221"/>
      <c r="K182" s="222" t="s">
        <v>5</v>
      </c>
      <c r="L182" s="221"/>
      <c r="M182" s="221"/>
      <c r="N182" s="221"/>
      <c r="O182" s="221"/>
      <c r="P182" s="221"/>
      <c r="Q182" s="221"/>
      <c r="R182" s="225"/>
      <c r="T182" s="226"/>
      <c r="U182" s="221"/>
      <c r="V182" s="221"/>
      <c r="W182" s="221"/>
      <c r="X182" s="221"/>
      <c r="Y182" s="221"/>
      <c r="Z182" s="221"/>
      <c r="AA182" s="227"/>
      <c r="AT182" s="228" t="s">
        <v>144</v>
      </c>
      <c r="AU182" s="228" t="s">
        <v>116</v>
      </c>
      <c r="AV182" s="10" t="s">
        <v>84</v>
      </c>
      <c r="AW182" s="10" t="s">
        <v>33</v>
      </c>
      <c r="AX182" s="10" t="s">
        <v>76</v>
      </c>
      <c r="AY182" s="228" t="s">
        <v>137</v>
      </c>
    </row>
    <row r="183" s="11" customFormat="1" ht="16.5" customHeight="1">
      <c r="B183" s="229"/>
      <c r="C183" s="230"/>
      <c r="D183" s="230"/>
      <c r="E183" s="231" t="s">
        <v>5</v>
      </c>
      <c r="F183" s="232" t="s">
        <v>177</v>
      </c>
      <c r="G183" s="230"/>
      <c r="H183" s="230"/>
      <c r="I183" s="230"/>
      <c r="J183" s="230"/>
      <c r="K183" s="233">
        <v>412</v>
      </c>
      <c r="L183" s="230"/>
      <c r="M183" s="230"/>
      <c r="N183" s="230"/>
      <c r="O183" s="230"/>
      <c r="P183" s="230"/>
      <c r="Q183" s="230"/>
      <c r="R183" s="234"/>
      <c r="T183" s="235"/>
      <c r="U183" s="230"/>
      <c r="V183" s="230"/>
      <c r="W183" s="230"/>
      <c r="X183" s="230"/>
      <c r="Y183" s="230"/>
      <c r="Z183" s="230"/>
      <c r="AA183" s="236"/>
      <c r="AT183" s="237" t="s">
        <v>144</v>
      </c>
      <c r="AU183" s="237" t="s">
        <v>116</v>
      </c>
      <c r="AV183" s="11" t="s">
        <v>116</v>
      </c>
      <c r="AW183" s="11" t="s">
        <v>33</v>
      </c>
      <c r="AX183" s="11" t="s">
        <v>76</v>
      </c>
      <c r="AY183" s="237" t="s">
        <v>137</v>
      </c>
    </row>
    <row r="184" s="12" customFormat="1" ht="16.5" customHeight="1">
      <c r="B184" s="238"/>
      <c r="C184" s="239"/>
      <c r="D184" s="239"/>
      <c r="E184" s="240" t="s">
        <v>5</v>
      </c>
      <c r="F184" s="241" t="s">
        <v>146</v>
      </c>
      <c r="G184" s="239"/>
      <c r="H184" s="239"/>
      <c r="I184" s="239"/>
      <c r="J184" s="239"/>
      <c r="K184" s="242">
        <v>412</v>
      </c>
      <c r="L184" s="239"/>
      <c r="M184" s="239"/>
      <c r="N184" s="239"/>
      <c r="O184" s="239"/>
      <c r="P184" s="239"/>
      <c r="Q184" s="239"/>
      <c r="R184" s="243"/>
      <c r="T184" s="244"/>
      <c r="U184" s="239"/>
      <c r="V184" s="239"/>
      <c r="W184" s="239"/>
      <c r="X184" s="239"/>
      <c r="Y184" s="239"/>
      <c r="Z184" s="239"/>
      <c r="AA184" s="245"/>
      <c r="AT184" s="246" t="s">
        <v>144</v>
      </c>
      <c r="AU184" s="246" t="s">
        <v>116</v>
      </c>
      <c r="AV184" s="12" t="s">
        <v>142</v>
      </c>
      <c r="AW184" s="12" t="s">
        <v>33</v>
      </c>
      <c r="AX184" s="12" t="s">
        <v>84</v>
      </c>
      <c r="AY184" s="246" t="s">
        <v>137</v>
      </c>
    </row>
    <row r="185" s="1" customFormat="1" ht="25.5" customHeight="1">
      <c r="B185" s="174"/>
      <c r="C185" s="210" t="s">
        <v>269</v>
      </c>
      <c r="D185" s="210" t="s">
        <v>138</v>
      </c>
      <c r="E185" s="211" t="s">
        <v>270</v>
      </c>
      <c r="F185" s="212" t="s">
        <v>271</v>
      </c>
      <c r="G185" s="212"/>
      <c r="H185" s="212"/>
      <c r="I185" s="212"/>
      <c r="J185" s="213" t="s">
        <v>141</v>
      </c>
      <c r="K185" s="214">
        <v>2535</v>
      </c>
      <c r="L185" s="215">
        <v>0</v>
      </c>
      <c r="M185" s="215"/>
      <c r="N185" s="214">
        <f>ROUND(L185*K185,3)</f>
        <v>0</v>
      </c>
      <c r="O185" s="214"/>
      <c r="P185" s="214"/>
      <c r="Q185" s="214"/>
      <c r="R185" s="178"/>
      <c r="T185" s="216" t="s">
        <v>5</v>
      </c>
      <c r="U185" s="57" t="s">
        <v>43</v>
      </c>
      <c r="V185" s="48"/>
      <c r="W185" s="217">
        <f>V185*K185</f>
        <v>0</v>
      </c>
      <c r="X185" s="217">
        <v>0</v>
      </c>
      <c r="Y185" s="217">
        <f>X185*K185</f>
        <v>0</v>
      </c>
      <c r="Z185" s="217">
        <v>0</v>
      </c>
      <c r="AA185" s="218">
        <f>Z185*K185</f>
        <v>0</v>
      </c>
      <c r="AR185" s="23" t="s">
        <v>142</v>
      </c>
      <c r="AT185" s="23" t="s">
        <v>138</v>
      </c>
      <c r="AU185" s="23" t="s">
        <v>116</v>
      </c>
      <c r="AY185" s="23" t="s">
        <v>137</v>
      </c>
      <c r="BE185" s="133">
        <f>IF(U185="základná",N185,0)</f>
        <v>0</v>
      </c>
      <c r="BF185" s="133">
        <f>IF(U185="znížená",N185,0)</f>
        <v>0</v>
      </c>
      <c r="BG185" s="133">
        <f>IF(U185="zákl. prenesená",N185,0)</f>
        <v>0</v>
      </c>
      <c r="BH185" s="133">
        <f>IF(U185="zníž. prenesená",N185,0)</f>
        <v>0</v>
      </c>
      <c r="BI185" s="133">
        <f>IF(U185="nulová",N185,0)</f>
        <v>0</v>
      </c>
      <c r="BJ185" s="23" t="s">
        <v>116</v>
      </c>
      <c r="BK185" s="219">
        <f>ROUND(L185*K185,3)</f>
        <v>0</v>
      </c>
      <c r="BL185" s="23" t="s">
        <v>142</v>
      </c>
      <c r="BM185" s="23" t="s">
        <v>272</v>
      </c>
    </row>
    <row r="186" s="1" customFormat="1" ht="16.5" customHeight="1">
      <c r="B186" s="174"/>
      <c r="C186" s="210" t="s">
        <v>208</v>
      </c>
      <c r="D186" s="210" t="s">
        <v>138</v>
      </c>
      <c r="E186" s="211" t="s">
        <v>273</v>
      </c>
      <c r="F186" s="212" t="s">
        <v>274</v>
      </c>
      <c r="G186" s="212"/>
      <c r="H186" s="212"/>
      <c r="I186" s="212"/>
      <c r="J186" s="213" t="s">
        <v>141</v>
      </c>
      <c r="K186" s="214">
        <v>412</v>
      </c>
      <c r="L186" s="215">
        <v>0</v>
      </c>
      <c r="M186" s="215"/>
      <c r="N186" s="214">
        <f>ROUND(L186*K186,3)</f>
        <v>0</v>
      </c>
      <c r="O186" s="214"/>
      <c r="P186" s="214"/>
      <c r="Q186" s="214"/>
      <c r="R186" s="178"/>
      <c r="T186" s="216" t="s">
        <v>5</v>
      </c>
      <c r="U186" s="57" t="s">
        <v>43</v>
      </c>
      <c r="V186" s="48"/>
      <c r="W186" s="217">
        <f>V186*K186</f>
        <v>0</v>
      </c>
      <c r="X186" s="217">
        <v>0</v>
      </c>
      <c r="Y186" s="217">
        <f>X186*K186</f>
        <v>0</v>
      </c>
      <c r="Z186" s="217">
        <v>0</v>
      </c>
      <c r="AA186" s="218">
        <f>Z186*K186</f>
        <v>0</v>
      </c>
      <c r="AR186" s="23" t="s">
        <v>142</v>
      </c>
      <c r="AT186" s="23" t="s">
        <v>138</v>
      </c>
      <c r="AU186" s="23" t="s">
        <v>116</v>
      </c>
      <c r="AY186" s="23" t="s">
        <v>137</v>
      </c>
      <c r="BE186" s="133">
        <f>IF(U186="základná",N186,0)</f>
        <v>0</v>
      </c>
      <c r="BF186" s="133">
        <f>IF(U186="znížená",N186,0)</f>
        <v>0</v>
      </c>
      <c r="BG186" s="133">
        <f>IF(U186="zákl. prenesená",N186,0)</f>
        <v>0</v>
      </c>
      <c r="BH186" s="133">
        <f>IF(U186="zníž. prenesená",N186,0)</f>
        <v>0</v>
      </c>
      <c r="BI186" s="133">
        <f>IF(U186="nulová",N186,0)</f>
        <v>0</v>
      </c>
      <c r="BJ186" s="23" t="s">
        <v>116</v>
      </c>
      <c r="BK186" s="219">
        <f>ROUND(L186*K186,3)</f>
        <v>0</v>
      </c>
      <c r="BL186" s="23" t="s">
        <v>142</v>
      </c>
      <c r="BM186" s="23" t="s">
        <v>275</v>
      </c>
    </row>
    <row r="187" s="10" customFormat="1" ht="16.5" customHeight="1">
      <c r="B187" s="220"/>
      <c r="C187" s="221"/>
      <c r="D187" s="221"/>
      <c r="E187" s="222" t="s">
        <v>5</v>
      </c>
      <c r="F187" s="223" t="s">
        <v>276</v>
      </c>
      <c r="G187" s="224"/>
      <c r="H187" s="224"/>
      <c r="I187" s="224"/>
      <c r="J187" s="221"/>
      <c r="K187" s="222" t="s">
        <v>5</v>
      </c>
      <c r="L187" s="221"/>
      <c r="M187" s="221"/>
      <c r="N187" s="221"/>
      <c r="O187" s="221"/>
      <c r="P187" s="221"/>
      <c r="Q187" s="221"/>
      <c r="R187" s="225"/>
      <c r="T187" s="226"/>
      <c r="U187" s="221"/>
      <c r="V187" s="221"/>
      <c r="W187" s="221"/>
      <c r="X187" s="221"/>
      <c r="Y187" s="221"/>
      <c r="Z187" s="221"/>
      <c r="AA187" s="227"/>
      <c r="AT187" s="228" t="s">
        <v>144</v>
      </c>
      <c r="AU187" s="228" t="s">
        <v>116</v>
      </c>
      <c r="AV187" s="10" t="s">
        <v>84</v>
      </c>
      <c r="AW187" s="10" t="s">
        <v>33</v>
      </c>
      <c r="AX187" s="10" t="s">
        <v>76</v>
      </c>
      <c r="AY187" s="228" t="s">
        <v>137</v>
      </c>
    </row>
    <row r="188" s="11" customFormat="1" ht="16.5" customHeight="1">
      <c r="B188" s="229"/>
      <c r="C188" s="230"/>
      <c r="D188" s="230"/>
      <c r="E188" s="231" t="s">
        <v>5</v>
      </c>
      <c r="F188" s="232" t="s">
        <v>177</v>
      </c>
      <c r="G188" s="230"/>
      <c r="H188" s="230"/>
      <c r="I188" s="230"/>
      <c r="J188" s="230"/>
      <c r="K188" s="233">
        <v>412</v>
      </c>
      <c r="L188" s="230"/>
      <c r="M188" s="230"/>
      <c r="N188" s="230"/>
      <c r="O188" s="230"/>
      <c r="P188" s="230"/>
      <c r="Q188" s="230"/>
      <c r="R188" s="234"/>
      <c r="T188" s="235"/>
      <c r="U188" s="230"/>
      <c r="V188" s="230"/>
      <c r="W188" s="230"/>
      <c r="X188" s="230"/>
      <c r="Y188" s="230"/>
      <c r="Z188" s="230"/>
      <c r="AA188" s="236"/>
      <c r="AT188" s="237" t="s">
        <v>144</v>
      </c>
      <c r="AU188" s="237" t="s">
        <v>116</v>
      </c>
      <c r="AV188" s="11" t="s">
        <v>116</v>
      </c>
      <c r="AW188" s="11" t="s">
        <v>33</v>
      </c>
      <c r="AX188" s="11" t="s">
        <v>76</v>
      </c>
      <c r="AY188" s="237" t="s">
        <v>137</v>
      </c>
    </row>
    <row r="189" s="12" customFormat="1" ht="16.5" customHeight="1">
      <c r="B189" s="238"/>
      <c r="C189" s="239"/>
      <c r="D189" s="239"/>
      <c r="E189" s="240" t="s">
        <v>5</v>
      </c>
      <c r="F189" s="241" t="s">
        <v>146</v>
      </c>
      <c r="G189" s="239"/>
      <c r="H189" s="239"/>
      <c r="I189" s="239"/>
      <c r="J189" s="239"/>
      <c r="K189" s="242">
        <v>412</v>
      </c>
      <c r="L189" s="239"/>
      <c r="M189" s="239"/>
      <c r="N189" s="239"/>
      <c r="O189" s="239"/>
      <c r="P189" s="239"/>
      <c r="Q189" s="239"/>
      <c r="R189" s="243"/>
      <c r="T189" s="244"/>
      <c r="U189" s="239"/>
      <c r="V189" s="239"/>
      <c r="W189" s="239"/>
      <c r="X189" s="239"/>
      <c r="Y189" s="239"/>
      <c r="Z189" s="239"/>
      <c r="AA189" s="245"/>
      <c r="AT189" s="246" t="s">
        <v>144</v>
      </c>
      <c r="AU189" s="246" t="s">
        <v>116</v>
      </c>
      <c r="AV189" s="12" t="s">
        <v>142</v>
      </c>
      <c r="AW189" s="12" t="s">
        <v>33</v>
      </c>
      <c r="AX189" s="12" t="s">
        <v>84</v>
      </c>
      <c r="AY189" s="246" t="s">
        <v>137</v>
      </c>
    </row>
    <row r="190" s="1" customFormat="1" ht="25.5" customHeight="1">
      <c r="B190" s="174"/>
      <c r="C190" s="210" t="s">
        <v>277</v>
      </c>
      <c r="D190" s="210" t="s">
        <v>138</v>
      </c>
      <c r="E190" s="211" t="s">
        <v>278</v>
      </c>
      <c r="F190" s="212" t="s">
        <v>279</v>
      </c>
      <c r="G190" s="212"/>
      <c r="H190" s="212"/>
      <c r="I190" s="212"/>
      <c r="J190" s="213" t="s">
        <v>239</v>
      </c>
      <c r="K190" s="214">
        <v>20</v>
      </c>
      <c r="L190" s="215">
        <v>0</v>
      </c>
      <c r="M190" s="215"/>
      <c r="N190" s="214">
        <f>ROUND(L190*K190,3)</f>
        <v>0</v>
      </c>
      <c r="O190" s="214"/>
      <c r="P190" s="214"/>
      <c r="Q190" s="214"/>
      <c r="R190" s="178"/>
      <c r="T190" s="216" t="s">
        <v>5</v>
      </c>
      <c r="U190" s="57" t="s">
        <v>43</v>
      </c>
      <c r="V190" s="48"/>
      <c r="W190" s="217">
        <f>V190*K190</f>
        <v>0</v>
      </c>
      <c r="X190" s="217">
        <v>0</v>
      </c>
      <c r="Y190" s="217">
        <f>X190*K190</f>
        <v>0</v>
      </c>
      <c r="Z190" s="217">
        <v>0</v>
      </c>
      <c r="AA190" s="218">
        <f>Z190*K190</f>
        <v>0</v>
      </c>
      <c r="AR190" s="23" t="s">
        <v>142</v>
      </c>
      <c r="AT190" s="23" t="s">
        <v>138</v>
      </c>
      <c r="AU190" s="23" t="s">
        <v>116</v>
      </c>
      <c r="AY190" s="23" t="s">
        <v>137</v>
      </c>
      <c r="BE190" s="133">
        <f>IF(U190="základná",N190,0)</f>
        <v>0</v>
      </c>
      <c r="BF190" s="133">
        <f>IF(U190="znížená",N190,0)</f>
        <v>0</v>
      </c>
      <c r="BG190" s="133">
        <f>IF(U190="zákl. prenesená",N190,0)</f>
        <v>0</v>
      </c>
      <c r="BH190" s="133">
        <f>IF(U190="zníž. prenesená",N190,0)</f>
        <v>0</v>
      </c>
      <c r="BI190" s="133">
        <f>IF(U190="nulová",N190,0)</f>
        <v>0</v>
      </c>
      <c r="BJ190" s="23" t="s">
        <v>116</v>
      </c>
      <c r="BK190" s="219">
        <f>ROUND(L190*K190,3)</f>
        <v>0</v>
      </c>
      <c r="BL190" s="23" t="s">
        <v>142</v>
      </c>
      <c r="BM190" s="23" t="s">
        <v>280</v>
      </c>
    </row>
    <row r="191" s="1" customFormat="1" ht="25.5" customHeight="1">
      <c r="B191" s="174"/>
      <c r="C191" s="210" t="s">
        <v>212</v>
      </c>
      <c r="D191" s="210" t="s">
        <v>138</v>
      </c>
      <c r="E191" s="211" t="s">
        <v>281</v>
      </c>
      <c r="F191" s="212" t="s">
        <v>282</v>
      </c>
      <c r="G191" s="212"/>
      <c r="H191" s="212"/>
      <c r="I191" s="212"/>
      <c r="J191" s="213" t="s">
        <v>141</v>
      </c>
      <c r="K191" s="214">
        <v>412</v>
      </c>
      <c r="L191" s="215">
        <v>0</v>
      </c>
      <c r="M191" s="215"/>
      <c r="N191" s="214">
        <f>ROUND(L191*K191,3)</f>
        <v>0</v>
      </c>
      <c r="O191" s="214"/>
      <c r="P191" s="214"/>
      <c r="Q191" s="214"/>
      <c r="R191" s="178"/>
      <c r="T191" s="216" t="s">
        <v>5</v>
      </c>
      <c r="U191" s="57" t="s">
        <v>43</v>
      </c>
      <c r="V191" s="48"/>
      <c r="W191" s="217">
        <f>V191*K191</f>
        <v>0</v>
      </c>
      <c r="X191" s="217">
        <v>0</v>
      </c>
      <c r="Y191" s="217">
        <f>X191*K191</f>
        <v>0</v>
      </c>
      <c r="Z191" s="217">
        <v>0</v>
      </c>
      <c r="AA191" s="218">
        <f>Z191*K191</f>
        <v>0</v>
      </c>
      <c r="AR191" s="23" t="s">
        <v>142</v>
      </c>
      <c r="AT191" s="23" t="s">
        <v>138</v>
      </c>
      <c r="AU191" s="23" t="s">
        <v>116</v>
      </c>
      <c r="AY191" s="23" t="s">
        <v>137</v>
      </c>
      <c r="BE191" s="133">
        <f>IF(U191="základná",N191,0)</f>
        <v>0</v>
      </c>
      <c r="BF191" s="133">
        <f>IF(U191="znížená",N191,0)</f>
        <v>0</v>
      </c>
      <c r="BG191" s="133">
        <f>IF(U191="zákl. prenesená",N191,0)</f>
        <v>0</v>
      </c>
      <c r="BH191" s="133">
        <f>IF(U191="zníž. prenesená",N191,0)</f>
        <v>0</v>
      </c>
      <c r="BI191" s="133">
        <f>IF(U191="nulová",N191,0)</f>
        <v>0</v>
      </c>
      <c r="BJ191" s="23" t="s">
        <v>116</v>
      </c>
      <c r="BK191" s="219">
        <f>ROUND(L191*K191,3)</f>
        <v>0</v>
      </c>
      <c r="BL191" s="23" t="s">
        <v>142</v>
      </c>
      <c r="BM191" s="23" t="s">
        <v>283</v>
      </c>
    </row>
    <row r="192" s="10" customFormat="1" ht="16.5" customHeight="1">
      <c r="B192" s="220"/>
      <c r="C192" s="221"/>
      <c r="D192" s="221"/>
      <c r="E192" s="222" t="s">
        <v>5</v>
      </c>
      <c r="F192" s="223" t="s">
        <v>168</v>
      </c>
      <c r="G192" s="224"/>
      <c r="H192" s="224"/>
      <c r="I192" s="224"/>
      <c r="J192" s="221"/>
      <c r="K192" s="222" t="s">
        <v>5</v>
      </c>
      <c r="L192" s="221"/>
      <c r="M192" s="221"/>
      <c r="N192" s="221"/>
      <c r="O192" s="221"/>
      <c r="P192" s="221"/>
      <c r="Q192" s="221"/>
      <c r="R192" s="225"/>
      <c r="T192" s="226"/>
      <c r="U192" s="221"/>
      <c r="V192" s="221"/>
      <c r="W192" s="221"/>
      <c r="X192" s="221"/>
      <c r="Y192" s="221"/>
      <c r="Z192" s="221"/>
      <c r="AA192" s="227"/>
      <c r="AT192" s="228" t="s">
        <v>144</v>
      </c>
      <c r="AU192" s="228" t="s">
        <v>116</v>
      </c>
      <c r="AV192" s="10" t="s">
        <v>84</v>
      </c>
      <c r="AW192" s="10" t="s">
        <v>33</v>
      </c>
      <c r="AX192" s="10" t="s">
        <v>76</v>
      </c>
      <c r="AY192" s="228" t="s">
        <v>137</v>
      </c>
    </row>
    <row r="193" s="11" customFormat="1" ht="16.5" customHeight="1">
      <c r="B193" s="229"/>
      <c r="C193" s="230"/>
      <c r="D193" s="230"/>
      <c r="E193" s="231" t="s">
        <v>5</v>
      </c>
      <c r="F193" s="232" t="s">
        <v>177</v>
      </c>
      <c r="G193" s="230"/>
      <c r="H193" s="230"/>
      <c r="I193" s="230"/>
      <c r="J193" s="230"/>
      <c r="K193" s="233">
        <v>412</v>
      </c>
      <c r="L193" s="230"/>
      <c r="M193" s="230"/>
      <c r="N193" s="230"/>
      <c r="O193" s="230"/>
      <c r="P193" s="230"/>
      <c r="Q193" s="230"/>
      <c r="R193" s="234"/>
      <c r="T193" s="235"/>
      <c r="U193" s="230"/>
      <c r="V193" s="230"/>
      <c r="W193" s="230"/>
      <c r="X193" s="230"/>
      <c r="Y193" s="230"/>
      <c r="Z193" s="230"/>
      <c r="AA193" s="236"/>
      <c r="AT193" s="237" t="s">
        <v>144</v>
      </c>
      <c r="AU193" s="237" t="s">
        <v>116</v>
      </c>
      <c r="AV193" s="11" t="s">
        <v>116</v>
      </c>
      <c r="AW193" s="11" t="s">
        <v>33</v>
      </c>
      <c r="AX193" s="11" t="s">
        <v>76</v>
      </c>
      <c r="AY193" s="237" t="s">
        <v>137</v>
      </c>
    </row>
    <row r="194" s="12" customFormat="1" ht="16.5" customHeight="1">
      <c r="B194" s="238"/>
      <c r="C194" s="239"/>
      <c r="D194" s="239"/>
      <c r="E194" s="240" t="s">
        <v>5</v>
      </c>
      <c r="F194" s="241" t="s">
        <v>146</v>
      </c>
      <c r="G194" s="239"/>
      <c r="H194" s="239"/>
      <c r="I194" s="239"/>
      <c r="J194" s="239"/>
      <c r="K194" s="242">
        <v>412</v>
      </c>
      <c r="L194" s="239"/>
      <c r="M194" s="239"/>
      <c r="N194" s="239"/>
      <c r="O194" s="239"/>
      <c r="P194" s="239"/>
      <c r="Q194" s="239"/>
      <c r="R194" s="243"/>
      <c r="T194" s="244"/>
      <c r="U194" s="239"/>
      <c r="V194" s="239"/>
      <c r="W194" s="239"/>
      <c r="X194" s="239"/>
      <c r="Y194" s="239"/>
      <c r="Z194" s="239"/>
      <c r="AA194" s="245"/>
      <c r="AT194" s="246" t="s">
        <v>144</v>
      </c>
      <c r="AU194" s="246" t="s">
        <v>116</v>
      </c>
      <c r="AV194" s="12" t="s">
        <v>142</v>
      </c>
      <c r="AW194" s="12" t="s">
        <v>33</v>
      </c>
      <c r="AX194" s="12" t="s">
        <v>84</v>
      </c>
      <c r="AY194" s="246" t="s">
        <v>137</v>
      </c>
    </row>
    <row r="195" s="1" customFormat="1" ht="25.5" customHeight="1">
      <c r="B195" s="174"/>
      <c r="C195" s="210" t="s">
        <v>284</v>
      </c>
      <c r="D195" s="210" t="s">
        <v>138</v>
      </c>
      <c r="E195" s="211" t="s">
        <v>285</v>
      </c>
      <c r="F195" s="212" t="s">
        <v>286</v>
      </c>
      <c r="G195" s="212"/>
      <c r="H195" s="212"/>
      <c r="I195" s="212"/>
      <c r="J195" s="213" t="s">
        <v>141</v>
      </c>
      <c r="K195" s="214">
        <v>80</v>
      </c>
      <c r="L195" s="215">
        <v>0</v>
      </c>
      <c r="M195" s="215"/>
      <c r="N195" s="214">
        <f>ROUND(L195*K195,3)</f>
        <v>0</v>
      </c>
      <c r="O195" s="214"/>
      <c r="P195" s="214"/>
      <c r="Q195" s="214"/>
      <c r="R195" s="178"/>
      <c r="T195" s="216" t="s">
        <v>5</v>
      </c>
      <c r="U195" s="57" t="s">
        <v>43</v>
      </c>
      <c r="V195" s="48"/>
      <c r="W195" s="217">
        <f>V195*K195</f>
        <v>0</v>
      </c>
      <c r="X195" s="217">
        <v>0</v>
      </c>
      <c r="Y195" s="217">
        <f>X195*K195</f>
        <v>0</v>
      </c>
      <c r="Z195" s="217">
        <v>0</v>
      </c>
      <c r="AA195" s="218">
        <f>Z195*K195</f>
        <v>0</v>
      </c>
      <c r="AR195" s="23" t="s">
        <v>142</v>
      </c>
      <c r="AT195" s="23" t="s">
        <v>138</v>
      </c>
      <c r="AU195" s="23" t="s">
        <v>116</v>
      </c>
      <c r="AY195" s="23" t="s">
        <v>137</v>
      </c>
      <c r="BE195" s="133">
        <f>IF(U195="základná",N195,0)</f>
        <v>0</v>
      </c>
      <c r="BF195" s="133">
        <f>IF(U195="znížená",N195,0)</f>
        <v>0</v>
      </c>
      <c r="BG195" s="133">
        <f>IF(U195="zákl. prenesená",N195,0)</f>
        <v>0</v>
      </c>
      <c r="BH195" s="133">
        <f>IF(U195="zníž. prenesená",N195,0)</f>
        <v>0</v>
      </c>
      <c r="BI195" s="133">
        <f>IF(U195="nulová",N195,0)</f>
        <v>0</v>
      </c>
      <c r="BJ195" s="23" t="s">
        <v>116</v>
      </c>
      <c r="BK195" s="219">
        <f>ROUND(L195*K195,3)</f>
        <v>0</v>
      </c>
      <c r="BL195" s="23" t="s">
        <v>142</v>
      </c>
      <c r="BM195" s="23" t="s">
        <v>287</v>
      </c>
    </row>
    <row r="196" s="1" customFormat="1" ht="25.5" customHeight="1">
      <c r="B196" s="174"/>
      <c r="C196" s="210" t="s">
        <v>215</v>
      </c>
      <c r="D196" s="210" t="s">
        <v>138</v>
      </c>
      <c r="E196" s="211" t="s">
        <v>288</v>
      </c>
      <c r="F196" s="212" t="s">
        <v>289</v>
      </c>
      <c r="G196" s="212"/>
      <c r="H196" s="212"/>
      <c r="I196" s="212"/>
      <c r="J196" s="213" t="s">
        <v>239</v>
      </c>
      <c r="K196" s="214">
        <v>20</v>
      </c>
      <c r="L196" s="215">
        <v>0</v>
      </c>
      <c r="M196" s="215"/>
      <c r="N196" s="214">
        <f>ROUND(L196*K196,3)</f>
        <v>0</v>
      </c>
      <c r="O196" s="214"/>
      <c r="P196" s="214"/>
      <c r="Q196" s="214"/>
      <c r="R196" s="178"/>
      <c r="T196" s="216" t="s">
        <v>5</v>
      </c>
      <c r="U196" s="57" t="s">
        <v>43</v>
      </c>
      <c r="V196" s="48"/>
      <c r="W196" s="217">
        <f>V196*K196</f>
        <v>0</v>
      </c>
      <c r="X196" s="217">
        <v>0</v>
      </c>
      <c r="Y196" s="217">
        <f>X196*K196</f>
        <v>0</v>
      </c>
      <c r="Z196" s="217">
        <v>0</v>
      </c>
      <c r="AA196" s="218">
        <f>Z196*K196</f>
        <v>0</v>
      </c>
      <c r="AR196" s="23" t="s">
        <v>142</v>
      </c>
      <c r="AT196" s="23" t="s">
        <v>138</v>
      </c>
      <c r="AU196" s="23" t="s">
        <v>116</v>
      </c>
      <c r="AY196" s="23" t="s">
        <v>137</v>
      </c>
      <c r="BE196" s="133">
        <f>IF(U196="základná",N196,0)</f>
        <v>0</v>
      </c>
      <c r="BF196" s="133">
        <f>IF(U196="znížená",N196,0)</f>
        <v>0</v>
      </c>
      <c r="BG196" s="133">
        <f>IF(U196="zákl. prenesená",N196,0)</f>
        <v>0</v>
      </c>
      <c r="BH196" s="133">
        <f>IF(U196="zníž. prenesená",N196,0)</f>
        <v>0</v>
      </c>
      <c r="BI196" s="133">
        <f>IF(U196="nulová",N196,0)</f>
        <v>0</v>
      </c>
      <c r="BJ196" s="23" t="s">
        <v>116</v>
      </c>
      <c r="BK196" s="219">
        <f>ROUND(L196*K196,3)</f>
        <v>0</v>
      </c>
      <c r="BL196" s="23" t="s">
        <v>142</v>
      </c>
      <c r="BM196" s="23" t="s">
        <v>290</v>
      </c>
    </row>
    <row r="197" s="9" customFormat="1" ht="29.88" customHeight="1">
      <c r="B197" s="196"/>
      <c r="C197" s="197"/>
      <c r="D197" s="207" t="s">
        <v>111</v>
      </c>
      <c r="E197" s="207"/>
      <c r="F197" s="207"/>
      <c r="G197" s="207"/>
      <c r="H197" s="207"/>
      <c r="I197" s="207"/>
      <c r="J197" s="207"/>
      <c r="K197" s="207"/>
      <c r="L197" s="207"/>
      <c r="M197" s="207"/>
      <c r="N197" s="256">
        <f>BK197</f>
        <v>0</v>
      </c>
      <c r="O197" s="257"/>
      <c r="P197" s="257"/>
      <c r="Q197" s="257"/>
      <c r="R197" s="200"/>
      <c r="T197" s="201"/>
      <c r="U197" s="197"/>
      <c r="V197" s="197"/>
      <c r="W197" s="202">
        <f>W198</f>
        <v>0</v>
      </c>
      <c r="X197" s="197"/>
      <c r="Y197" s="202">
        <f>Y198</f>
        <v>0</v>
      </c>
      <c r="Z197" s="197"/>
      <c r="AA197" s="203">
        <f>AA198</f>
        <v>0</v>
      </c>
      <c r="AR197" s="204" t="s">
        <v>84</v>
      </c>
      <c r="AT197" s="205" t="s">
        <v>75</v>
      </c>
      <c r="AU197" s="205" t="s">
        <v>84</v>
      </c>
      <c r="AY197" s="204" t="s">
        <v>137</v>
      </c>
      <c r="BK197" s="206">
        <f>BK198</f>
        <v>0</v>
      </c>
    </row>
    <row r="198" s="1" customFormat="1" ht="38.25" customHeight="1">
      <c r="B198" s="174"/>
      <c r="C198" s="210" t="s">
        <v>291</v>
      </c>
      <c r="D198" s="210" t="s">
        <v>138</v>
      </c>
      <c r="E198" s="211" t="s">
        <v>292</v>
      </c>
      <c r="F198" s="212" t="s">
        <v>293</v>
      </c>
      <c r="G198" s="212"/>
      <c r="H198" s="212"/>
      <c r="I198" s="212"/>
      <c r="J198" s="213" t="s">
        <v>244</v>
      </c>
      <c r="K198" s="214">
        <v>38.155000000000001</v>
      </c>
      <c r="L198" s="215">
        <v>0</v>
      </c>
      <c r="M198" s="215"/>
      <c r="N198" s="214">
        <f>ROUND(L198*K198,3)</f>
        <v>0</v>
      </c>
      <c r="O198" s="214"/>
      <c r="P198" s="214"/>
      <c r="Q198" s="214"/>
      <c r="R198" s="178"/>
      <c r="T198" s="216" t="s">
        <v>5</v>
      </c>
      <c r="U198" s="57" t="s">
        <v>43</v>
      </c>
      <c r="V198" s="48"/>
      <c r="W198" s="217">
        <f>V198*K198</f>
        <v>0</v>
      </c>
      <c r="X198" s="217">
        <v>0</v>
      </c>
      <c r="Y198" s="217">
        <f>X198*K198</f>
        <v>0</v>
      </c>
      <c r="Z198" s="217">
        <v>0</v>
      </c>
      <c r="AA198" s="218">
        <f>Z198*K198</f>
        <v>0</v>
      </c>
      <c r="AR198" s="23" t="s">
        <v>142</v>
      </c>
      <c r="AT198" s="23" t="s">
        <v>138</v>
      </c>
      <c r="AU198" s="23" t="s">
        <v>116</v>
      </c>
      <c r="AY198" s="23" t="s">
        <v>137</v>
      </c>
      <c r="BE198" s="133">
        <f>IF(U198="základná",N198,0)</f>
        <v>0</v>
      </c>
      <c r="BF198" s="133">
        <f>IF(U198="znížená",N198,0)</f>
        <v>0</v>
      </c>
      <c r="BG198" s="133">
        <f>IF(U198="zákl. prenesená",N198,0)</f>
        <v>0</v>
      </c>
      <c r="BH198" s="133">
        <f>IF(U198="zníž. prenesená",N198,0)</f>
        <v>0</v>
      </c>
      <c r="BI198" s="133">
        <f>IF(U198="nulová",N198,0)</f>
        <v>0</v>
      </c>
      <c r="BJ198" s="23" t="s">
        <v>116</v>
      </c>
      <c r="BK198" s="219">
        <f>ROUND(L198*K198,3)</f>
        <v>0</v>
      </c>
      <c r="BL198" s="23" t="s">
        <v>142</v>
      </c>
      <c r="BM198" s="23" t="s">
        <v>294</v>
      </c>
    </row>
    <row r="199" s="1" customFormat="1" ht="49.92" customHeight="1">
      <c r="B199" s="47"/>
      <c r="C199" s="48"/>
      <c r="D199" s="198" t="s">
        <v>295</v>
      </c>
      <c r="E199" s="48"/>
      <c r="F199" s="48"/>
      <c r="G199" s="48"/>
      <c r="H199" s="48"/>
      <c r="I199" s="48"/>
      <c r="J199" s="48"/>
      <c r="K199" s="48"/>
      <c r="L199" s="48"/>
      <c r="M199" s="48"/>
      <c r="N199" s="258">
        <f>BK199</f>
        <v>0</v>
      </c>
      <c r="O199" s="259"/>
      <c r="P199" s="259"/>
      <c r="Q199" s="259"/>
      <c r="R199" s="49"/>
      <c r="T199" s="260"/>
      <c r="U199" s="48"/>
      <c r="V199" s="48"/>
      <c r="W199" s="48"/>
      <c r="X199" s="48"/>
      <c r="Y199" s="48"/>
      <c r="Z199" s="48"/>
      <c r="AA199" s="95"/>
      <c r="AT199" s="23" t="s">
        <v>75</v>
      </c>
      <c r="AU199" s="23" t="s">
        <v>76</v>
      </c>
      <c r="AY199" s="23" t="s">
        <v>296</v>
      </c>
      <c r="BK199" s="219">
        <f>SUM(BK200:BK204)</f>
        <v>0</v>
      </c>
    </row>
    <row r="200" s="1" customFormat="1" ht="22.32" customHeight="1">
      <c r="B200" s="47"/>
      <c r="C200" s="261" t="s">
        <v>5</v>
      </c>
      <c r="D200" s="261" t="s">
        <v>138</v>
      </c>
      <c r="E200" s="262" t="s">
        <v>5</v>
      </c>
      <c r="F200" s="263" t="s">
        <v>5</v>
      </c>
      <c r="G200" s="263"/>
      <c r="H200" s="263"/>
      <c r="I200" s="263"/>
      <c r="J200" s="264" t="s">
        <v>5</v>
      </c>
      <c r="K200" s="215"/>
      <c r="L200" s="215"/>
      <c r="M200" s="265"/>
      <c r="N200" s="265">
        <f>BK200</f>
        <v>0</v>
      </c>
      <c r="O200" s="265"/>
      <c r="P200" s="265"/>
      <c r="Q200" s="265"/>
      <c r="R200" s="49"/>
      <c r="T200" s="216" t="s">
        <v>5</v>
      </c>
      <c r="U200" s="266" t="s">
        <v>43</v>
      </c>
      <c r="V200" s="48"/>
      <c r="W200" s="48"/>
      <c r="X200" s="48"/>
      <c r="Y200" s="48"/>
      <c r="Z200" s="48"/>
      <c r="AA200" s="95"/>
      <c r="AT200" s="23" t="s">
        <v>296</v>
      </c>
      <c r="AU200" s="23" t="s">
        <v>84</v>
      </c>
      <c r="AY200" s="23" t="s">
        <v>296</v>
      </c>
      <c r="BE200" s="133">
        <f>IF(U200="základná",N200,0)</f>
        <v>0</v>
      </c>
      <c r="BF200" s="133">
        <f>IF(U200="znížená",N200,0)</f>
        <v>0</v>
      </c>
      <c r="BG200" s="133">
        <f>IF(U200="zákl. prenesená",N200,0)</f>
        <v>0</v>
      </c>
      <c r="BH200" s="133">
        <f>IF(U200="zníž. prenesená",N200,0)</f>
        <v>0</v>
      </c>
      <c r="BI200" s="133">
        <f>IF(U200="nulová",N200,0)</f>
        <v>0</v>
      </c>
      <c r="BJ200" s="23" t="s">
        <v>116</v>
      </c>
      <c r="BK200" s="219">
        <f>L200*K200</f>
        <v>0</v>
      </c>
    </row>
    <row r="201" s="1" customFormat="1" ht="22.32" customHeight="1">
      <c r="B201" s="47"/>
      <c r="C201" s="261" t="s">
        <v>5</v>
      </c>
      <c r="D201" s="261" t="s">
        <v>138</v>
      </c>
      <c r="E201" s="262" t="s">
        <v>5</v>
      </c>
      <c r="F201" s="263" t="s">
        <v>5</v>
      </c>
      <c r="G201" s="263"/>
      <c r="H201" s="263"/>
      <c r="I201" s="263"/>
      <c r="J201" s="264" t="s">
        <v>5</v>
      </c>
      <c r="K201" s="215"/>
      <c r="L201" s="215"/>
      <c r="M201" s="265"/>
      <c r="N201" s="265">
        <f>BK201</f>
        <v>0</v>
      </c>
      <c r="O201" s="265"/>
      <c r="P201" s="265"/>
      <c r="Q201" s="265"/>
      <c r="R201" s="49"/>
      <c r="T201" s="216" t="s">
        <v>5</v>
      </c>
      <c r="U201" s="266" t="s">
        <v>43</v>
      </c>
      <c r="V201" s="48"/>
      <c r="W201" s="48"/>
      <c r="X201" s="48"/>
      <c r="Y201" s="48"/>
      <c r="Z201" s="48"/>
      <c r="AA201" s="95"/>
      <c r="AT201" s="23" t="s">
        <v>296</v>
      </c>
      <c r="AU201" s="23" t="s">
        <v>84</v>
      </c>
      <c r="AY201" s="23" t="s">
        <v>296</v>
      </c>
      <c r="BE201" s="133">
        <f>IF(U201="základná",N201,0)</f>
        <v>0</v>
      </c>
      <c r="BF201" s="133">
        <f>IF(U201="znížená",N201,0)</f>
        <v>0</v>
      </c>
      <c r="BG201" s="133">
        <f>IF(U201="zákl. prenesená",N201,0)</f>
        <v>0</v>
      </c>
      <c r="BH201" s="133">
        <f>IF(U201="zníž. prenesená",N201,0)</f>
        <v>0</v>
      </c>
      <c r="BI201" s="133">
        <f>IF(U201="nulová",N201,0)</f>
        <v>0</v>
      </c>
      <c r="BJ201" s="23" t="s">
        <v>116</v>
      </c>
      <c r="BK201" s="219">
        <f>L201*K201</f>
        <v>0</v>
      </c>
    </row>
    <row r="202" s="1" customFormat="1" ht="22.32" customHeight="1">
      <c r="B202" s="47"/>
      <c r="C202" s="261" t="s">
        <v>5</v>
      </c>
      <c r="D202" s="261" t="s">
        <v>138</v>
      </c>
      <c r="E202" s="262" t="s">
        <v>5</v>
      </c>
      <c r="F202" s="263" t="s">
        <v>5</v>
      </c>
      <c r="G202" s="263"/>
      <c r="H202" s="263"/>
      <c r="I202" s="263"/>
      <c r="J202" s="264" t="s">
        <v>5</v>
      </c>
      <c r="K202" s="215"/>
      <c r="L202" s="215"/>
      <c r="M202" s="265"/>
      <c r="N202" s="265">
        <f>BK202</f>
        <v>0</v>
      </c>
      <c r="O202" s="265"/>
      <c r="P202" s="265"/>
      <c r="Q202" s="265"/>
      <c r="R202" s="49"/>
      <c r="T202" s="216" t="s">
        <v>5</v>
      </c>
      <c r="U202" s="266" t="s">
        <v>43</v>
      </c>
      <c r="V202" s="48"/>
      <c r="W202" s="48"/>
      <c r="X202" s="48"/>
      <c r="Y202" s="48"/>
      <c r="Z202" s="48"/>
      <c r="AA202" s="95"/>
      <c r="AT202" s="23" t="s">
        <v>296</v>
      </c>
      <c r="AU202" s="23" t="s">
        <v>84</v>
      </c>
      <c r="AY202" s="23" t="s">
        <v>296</v>
      </c>
      <c r="BE202" s="133">
        <f>IF(U202="základná",N202,0)</f>
        <v>0</v>
      </c>
      <c r="BF202" s="133">
        <f>IF(U202="znížená",N202,0)</f>
        <v>0</v>
      </c>
      <c r="BG202" s="133">
        <f>IF(U202="zákl. prenesená",N202,0)</f>
        <v>0</v>
      </c>
      <c r="BH202" s="133">
        <f>IF(U202="zníž. prenesená",N202,0)</f>
        <v>0</v>
      </c>
      <c r="BI202" s="133">
        <f>IF(U202="nulová",N202,0)</f>
        <v>0</v>
      </c>
      <c r="BJ202" s="23" t="s">
        <v>116</v>
      </c>
      <c r="BK202" s="219">
        <f>L202*K202</f>
        <v>0</v>
      </c>
    </row>
    <row r="203" s="1" customFormat="1" ht="22.32" customHeight="1">
      <c r="B203" s="47"/>
      <c r="C203" s="261" t="s">
        <v>5</v>
      </c>
      <c r="D203" s="261" t="s">
        <v>138</v>
      </c>
      <c r="E203" s="262" t="s">
        <v>5</v>
      </c>
      <c r="F203" s="263" t="s">
        <v>5</v>
      </c>
      <c r="G203" s="263"/>
      <c r="H203" s="263"/>
      <c r="I203" s="263"/>
      <c r="J203" s="264" t="s">
        <v>5</v>
      </c>
      <c r="K203" s="215"/>
      <c r="L203" s="215"/>
      <c r="M203" s="265"/>
      <c r="N203" s="265">
        <f>BK203</f>
        <v>0</v>
      </c>
      <c r="O203" s="265"/>
      <c r="P203" s="265"/>
      <c r="Q203" s="265"/>
      <c r="R203" s="49"/>
      <c r="T203" s="216" t="s">
        <v>5</v>
      </c>
      <c r="U203" s="266" t="s">
        <v>43</v>
      </c>
      <c r="V203" s="48"/>
      <c r="W203" s="48"/>
      <c r="X203" s="48"/>
      <c r="Y203" s="48"/>
      <c r="Z203" s="48"/>
      <c r="AA203" s="95"/>
      <c r="AT203" s="23" t="s">
        <v>296</v>
      </c>
      <c r="AU203" s="23" t="s">
        <v>84</v>
      </c>
      <c r="AY203" s="23" t="s">
        <v>296</v>
      </c>
      <c r="BE203" s="133">
        <f>IF(U203="základná",N203,0)</f>
        <v>0</v>
      </c>
      <c r="BF203" s="133">
        <f>IF(U203="znížená",N203,0)</f>
        <v>0</v>
      </c>
      <c r="BG203" s="133">
        <f>IF(U203="zákl. prenesená",N203,0)</f>
        <v>0</v>
      </c>
      <c r="BH203" s="133">
        <f>IF(U203="zníž. prenesená",N203,0)</f>
        <v>0</v>
      </c>
      <c r="BI203" s="133">
        <f>IF(U203="nulová",N203,0)</f>
        <v>0</v>
      </c>
      <c r="BJ203" s="23" t="s">
        <v>116</v>
      </c>
      <c r="BK203" s="219">
        <f>L203*K203</f>
        <v>0</v>
      </c>
    </row>
    <row r="204" s="1" customFormat="1" ht="22.32" customHeight="1">
      <c r="B204" s="47"/>
      <c r="C204" s="261" t="s">
        <v>5</v>
      </c>
      <c r="D204" s="261" t="s">
        <v>138</v>
      </c>
      <c r="E204" s="262" t="s">
        <v>5</v>
      </c>
      <c r="F204" s="263" t="s">
        <v>5</v>
      </c>
      <c r="G204" s="263"/>
      <c r="H204" s="263"/>
      <c r="I204" s="263"/>
      <c r="J204" s="264" t="s">
        <v>5</v>
      </c>
      <c r="K204" s="215"/>
      <c r="L204" s="215"/>
      <c r="M204" s="265"/>
      <c r="N204" s="265">
        <f>BK204</f>
        <v>0</v>
      </c>
      <c r="O204" s="265"/>
      <c r="P204" s="265"/>
      <c r="Q204" s="265"/>
      <c r="R204" s="49"/>
      <c r="T204" s="216" t="s">
        <v>5</v>
      </c>
      <c r="U204" s="266" t="s">
        <v>43</v>
      </c>
      <c r="V204" s="73"/>
      <c r="W204" s="73"/>
      <c r="X204" s="73"/>
      <c r="Y204" s="73"/>
      <c r="Z204" s="73"/>
      <c r="AA204" s="75"/>
      <c r="AT204" s="23" t="s">
        <v>296</v>
      </c>
      <c r="AU204" s="23" t="s">
        <v>84</v>
      </c>
      <c r="AY204" s="23" t="s">
        <v>296</v>
      </c>
      <c r="BE204" s="133">
        <f>IF(U204="základná",N204,0)</f>
        <v>0</v>
      </c>
      <c r="BF204" s="133">
        <f>IF(U204="znížená",N204,0)</f>
        <v>0</v>
      </c>
      <c r="BG204" s="133">
        <f>IF(U204="zákl. prenesená",N204,0)</f>
        <v>0</v>
      </c>
      <c r="BH204" s="133">
        <f>IF(U204="zníž. prenesená",N204,0)</f>
        <v>0</v>
      </c>
      <c r="BI204" s="133">
        <f>IF(U204="nulová",N204,0)</f>
        <v>0</v>
      </c>
      <c r="BJ204" s="23" t="s">
        <v>116</v>
      </c>
      <c r="BK204" s="219">
        <f>L204*K204</f>
        <v>0</v>
      </c>
    </row>
    <row r="205" s="1" customFormat="1" ht="6.96" customHeight="1">
      <c r="B205" s="76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8"/>
    </row>
  </sheetData>
  <mergeCells count="23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F124:I124"/>
    <mergeCell ref="F125:I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F137:I137"/>
    <mergeCell ref="L137:M137"/>
    <mergeCell ref="N137:Q137"/>
    <mergeCell ref="F138:I138"/>
    <mergeCell ref="L138:M138"/>
    <mergeCell ref="N138:Q138"/>
    <mergeCell ref="F139:I139"/>
    <mergeCell ref="F140:I140"/>
    <mergeCell ref="F141:I141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F172:I172"/>
    <mergeCell ref="F173:I173"/>
    <mergeCell ref="F174:I174"/>
    <mergeCell ref="F175:I175"/>
    <mergeCell ref="F176:I176"/>
    <mergeCell ref="L176:M176"/>
    <mergeCell ref="N176:Q176"/>
    <mergeCell ref="F177:I177"/>
    <mergeCell ref="L177:M177"/>
    <mergeCell ref="N177:Q177"/>
    <mergeCell ref="F178:I178"/>
    <mergeCell ref="F179:I179"/>
    <mergeCell ref="F180:I180"/>
    <mergeCell ref="L180:M180"/>
    <mergeCell ref="N180:Q180"/>
    <mergeCell ref="F181:I181"/>
    <mergeCell ref="L181:M181"/>
    <mergeCell ref="N181:Q181"/>
    <mergeCell ref="F182:I182"/>
    <mergeCell ref="F183:I183"/>
    <mergeCell ref="F184:I184"/>
    <mergeCell ref="F185:I185"/>
    <mergeCell ref="L185:M185"/>
    <mergeCell ref="N185:Q185"/>
    <mergeCell ref="F186:I186"/>
    <mergeCell ref="L186:M186"/>
    <mergeCell ref="N186:Q186"/>
    <mergeCell ref="F187:I187"/>
    <mergeCell ref="F188:I188"/>
    <mergeCell ref="F189:I189"/>
    <mergeCell ref="F190:I190"/>
    <mergeCell ref="L190:M190"/>
    <mergeCell ref="N190:Q190"/>
    <mergeCell ref="F191:I191"/>
    <mergeCell ref="L191:M191"/>
    <mergeCell ref="N191:Q191"/>
    <mergeCell ref="F192:I192"/>
    <mergeCell ref="F193:I193"/>
    <mergeCell ref="F194:I194"/>
    <mergeCell ref="F195:I195"/>
    <mergeCell ref="L195:M195"/>
    <mergeCell ref="N195:Q195"/>
    <mergeCell ref="F196:I196"/>
    <mergeCell ref="L196:M196"/>
    <mergeCell ref="N196:Q196"/>
    <mergeCell ref="F198:I198"/>
    <mergeCell ref="L198:M198"/>
    <mergeCell ref="N198:Q198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N119:Q119"/>
    <mergeCell ref="N120:Q120"/>
    <mergeCell ref="N121:Q121"/>
    <mergeCell ref="N197:Q197"/>
    <mergeCell ref="N199:Q199"/>
    <mergeCell ref="H1:K1"/>
    <mergeCell ref="S2:AC2"/>
  </mergeCells>
  <dataValidations count="2">
    <dataValidation type="list" allowBlank="1" showInputMessage="1" showErrorMessage="1" error="Povolené sú hodnoty K, M." sqref="D200:D205">
      <formula1>"K, M"</formula1>
    </dataValidation>
    <dataValidation type="list" allowBlank="1" showInputMessage="1" showErrorMessage="1" error="Povolené sú hodnoty základná, znížená, nulová." sqref="U200:U205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18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Mirka Bederková</dc:creator>
  <cp:lastModifiedBy>Mirka Bederková</cp:lastModifiedBy>
  <dcterms:created xsi:type="dcterms:W3CDTF">2018-03-06T13:50:17Z</dcterms:created>
  <dcterms:modified xsi:type="dcterms:W3CDTF">2018-03-06T13:50:19Z</dcterms:modified>
</cp:coreProperties>
</file>